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xmlns:xr6="http://schemas.microsoft.com/office/spreadsheetml/2016/revision6" xmlns:unk1="http://schemas.microsoft.com/office/spreadsheetml/2010/11/main" mc:Ignorable="unk1 xr xr6 xr10 xr2">
  <s:fileVersion appName="xl" lastEdited="7" lowestEdited="6" rupBuild="20417"/>
  <s:workbookPr/>
  <s:bookViews>
    <s:workbookView xr2:uid="{00000000-000D-0000-FFFF-FFFF00000000}" xWindow="0" yWindow="0" windowWidth="12255" windowHeight="10815"/>
  </s:bookViews>
  <s:sheets>
    <s:sheet name="Приложение 2" sheetId="4" state="visible" r:id="rId1"/>
  </s:sheets>
  <s:definedNames>
    <s:definedName name="_xlnm._FilterDatabase" localSheetId="0" hidden="1">'Приложение 2'!$A$8:$S$58</s:definedName>
    <s:definedName name="_xlnm.Print_Area" localSheetId="0">'Приложение 2'!$A$1:$P$59</s:definedName>
  </s:definedNames>
  <s:calcPr calcId="191029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<s:sst xmlns:s="http://schemas.openxmlformats.org/spreadsheetml/2006/main" count="296" uniqueCount="90">
  <s:si>
    <s:t>№ строки</s:t>
  </s:si>
  <s:si>
    <s:t>Х</s:t>
  </s:si>
  <s:si>
    <s:t>Единица измерения</s:t>
  </s:si>
  <s:si>
    <s:t>Установленный ТПГГ объем медицинской помощи, не входящей в базовую программу ОМС, в расчете на одного жителя</s:t>
  </s:si>
  <s:si>
    <s:t>Подушевой норматив финансирования ТПГГ в разрезе направлений расходования бюджетных ассигнований консолидированного бюджета субъекта Российской Федерации</s:t>
  </s:si>
  <s:si>
    <s:t>Медицинская помощь, прочие виды медицинских и иных услуг, дополнительные меры социальной защиты (поддержки), предоставляемые за счет бюджетных ассигнований, в том числе:</s:t>
  </s:si>
  <s:si>
    <s:t>I. Нормируемая медицинская помощь</s:t>
  </s:si>
  <s:si>
    <s:t>не идентифицированным и не застрахованным в системе ОМС лицам</s:t>
  </s:si>
  <s:si>
    <s:t>скорая медицинская помощь при санитарно-авиационной эвакуации</s:t>
  </s:si>
  <s:si>
    <s:t>2. Первичная медико-санитарная помощь, предоставляемая:</s:t>
  </s:si>
  <s:si>
    <s:t>посещение по паллиативной медицинской помощи без учета посещений на дому патронажными бригадами</s:t>
  </s:si>
  <s:si>
    <s:t>в том числе для детского населения</s:t>
  </s:si>
  <s:si>
    <s:t>7. Высокотехнологичная медицинская помощь, оказываемая в подведомственных медицинских организациях, в том числе:</s:t>
  </s:si>
  <s:si>
    <s:t>8. Расходы на содержание и обеспечение деятельности подведомственных медицинских организаций, из них на:</s:t>
  </s:si>
  <s:si>
    <s:t>Установленные  территориальной программой государственных гарантий бесплатного оказания гражданам медицинской помощи (далее - ТПГГ) виды и условия оказания медицинской помощи, а также иные направления расходования бюджетных ассигнований консолидированного бюджета субъекта Российской Федерации (далее - бюджетные ассигнования), включая бюджетные ассигнования, передаваемые в виде межбюджетного трансферта в бюджет территориального фонда  обязательного медицинского страхования (далее - МБТ, ТФОМС) на финансовое обеспечение дополнительных объемов медицинской помощи по видам и условиям ее оказания, предоставляемой  по территориальной программе обязательного медицинского страхования (далее - ОМС) сверх установленных  базовой программой ОМС</s:t>
  </s:si>
  <s:si>
    <s:t>Установленный ТПГГ норматив финансовых затрат консолидированного бюджета субъекта Российской Федерации на единицу объема медицинской помощи,  не входящей в базовую программу  ОМС</s:t>
  </s:si>
  <s:si>
    <s:t>Утвержденная стоимость ТПГГ по направлениям расходования  бюджетных ассигнований консолидированного бюджета субъекта Российской Федерации</s:t>
  </s:si>
  <s:si>
    <s:t>норматив объема медицинской помощи за счет бюджетных ассигнований (без учета медицинской помощи, оказываемой по территориальной программе ОМС сверх  базовой программы ОМС за счет средств МБТ в бюджет ТФОМС)</s:t>
  </s:si>
  <s:si>
    <s:t>норматив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</s:si>
  <s:si>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норматив финансовых затрат  на единицу объема медицинской помощи, оказываемой по территориальной программе ОМС сверх  базовой программы ОМС за счет средств МБТ в бюджет ТФОМС</s:t>
  </s:si>
  <s:si>
    <s:t>за счет 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</s:si>
  <s:si>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средств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</s:si>
  <s:si>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за счет бюджетных ассигнований, включая средства МБТ в бюджет ТФОМС на
финансовое обеспечение медицинской помощи, оказываемой по территориальной программе ОМС сверх  базовой программы ОМС</s:t>
  </s:si>
  <s:si>
    <s:t>5.2. Паллиативная медицинская помощь в стационарных условиях (включая койки паллиативной медицинской помощи и койки сестринского ухода),  в том числе ветеранам боевых действий</s:t>
  </s:si>
  <s:si>
    <s:t>II. Ненормируемая медицинская помощь и  прочие виды медицинских и иных услуг, в том числе:</s:t>
  </s:si>
  <s:si>
    <s:t>III.  Дополнительные меры социальной защиты (поддержки) отдельных категорий граждан, предоставляемые в соответствии с законодательством Российской Федерации и субъекта Российской Федерации, в том числе:</s:t>
  </s:si>
  <s:si>
    <s:t>доля в структуре расходов</s:t>
  </s:si>
  <s:si>
    <s:t>39878</s:t>
  </s:si>
  <s:si>
    <s:t>30781</s:t>
  </s:si>
  <s:si>
    <s:t>2.1. В амбулаторных условиях:</s:t>
  </s:si>
  <s:si>
    <s:t>5.1. Первичная медицинская помощь, в том числе доврачебная и врачебная (включая ветеранов боевых действий)***, всего, в том числе:</s:t>
  </s:si>
  <s:si>
    <s:t>1. Скорая медицинская помощь, включая скорую специализированную медицинскую помощь, не входящая в территориальную программу ОМС **, в том числе:</s:t>
  </s:si>
  <s:si>
    <s:t>2.1.2. В связи с заболеваниями - обращений ****, в том числе:</s:t>
  </s:si>
  <s:si>
    <s:t>2.2. В условиях дневных стационаров *****, в том числе:</s:t>
  </s:si>
  <s:si>
    <s:t>5.3. Паллиативная медицинская помощь в условиях дневного стационара ******</s:t>
  </s:si>
  <s:si>
    <s:t>6. Медицинские и иные государственные и муниципальные услуги (работы), оказываемые (выполняемые) в медицинских организациях, подведомственных исполнительному органу субъекта Российской Федерации и органам местного самоуправления соответственно, входящих в номенклатуру медицинских организаций, утверждаемую Министерством здравоохранения Российской Федерации  (далее - подведомственные медицинские организации) *******, за исключением  медицинской помощи, оказываемой за счет средств ОМС</s:t>
  </s:si>
  <s:si>
    <s:t>7.2. Дополнительные объемы высокотехнологичной медицинской помощи,  включенной в базовую программу ОМС в соответствии с разделом I приложения № 1 к Программе********</s:t>
  </s:si>
  <s:si>
    <s:t>8.1. Финансовое обеспечение расходов, не включенных в структуру тарифов на оплату медицинской помощи, предусмотренную в территориальной программе ОМС  (далее - тарифы ОМС)</s:t>
  </s:si>
  <s:si>
    <s:t>8.2. Приобретение, обслуживание, ремонт медицинского оборудования, за исключением расходов подведомственных медицинских организаций, осуществляемых за счет средств ОМС, предусмотренных на эти цели в структуре тарифов ОМС</s:t>
  </s:si>
  <s:si>
    <s:t>10. Бесплатное (со скидкой) зубное протезирование **********</s:t>
  </s:si>
  <s:si>
    <s:t xml:space="preserve">
11. Осуществление транспортировки пациентов с хронической почечной недостаточностью от места их фактического проживания до места получения  заместительной почечной терапии и обратно **********</s:t>
  </s:si>
  <s:si>
    <s:t>**** Законченных случаев лечения заболевания в амбулаторных условиях с кратностью посещений по поводу одного заболевания не менее 2.</s:t>
  </s:si>
  <s:si>
    <s:t>******** Указываются расходы консолидированного бюджета субъекта Российской Федерации, направляемые в виде субсидий напрямую подведомственным медицинским организациям на оплату высокотехнологичной медицинской помощи,  предусмотренной в базовой программе ОМС  согласно разделу I приложения № 1 к Программе, в дополнение к объемам высокотехнологичной медицинской помощи, предоставляемым в рамках территориальной программы ОМС.</s:t>
  </s:si>
  <s:si>
    <s:t>7.1</s:t>
  </s:si>
  <s:si>
    <s:t>8.1</s:t>
  </s:si>
  <s:si>
    <s:t>9.1</s:t>
  </s:si>
  <s:si>
    <s:t>10.1</s:t>
  </s:si>
  <s:si>
    <s:t>12.1</s:t>
  </s:si>
  <s:si>
    <s:t>13.1</s:t>
  </s:si>
  <s:si>
    <s:t>15.1</s:t>
  </s:si>
  <s:si>
    <s:t>15.2</s:t>
  </s:si>
  <s:si>
    <s:t>15.3</s:t>
  </s:si>
  <s:si>
    <s:t>16.1</s:t>
  </s:si>
  <s:si>
    <s:t>19.1</s:t>
  </s:si>
  <s:si>
    <s:t>19.2</s:t>
  </s:si>
  <s:si>
    <s:t>20.1</s:t>
  </s:si>
  <s:si>
    <s:t>20.2</s:t>
  </s:si>
  <s:si>
    <s:r>
      <s:rPr>
        <s:rFont val="Times New Roman"/>
        <s:family val="1"/>
        <s:sz val="14"/>
      </s:rPr>
      <s:t>%</s:t>
    </s:r>
  </s:si>
  <s:si>
    <s:t>вызовов</s:t>
  </s:si>
  <s:si>
    <s:t>койко-дней</s:t>
  </s:si>
  <s:si>
    <s:t>обращений</s:t>
  </s:si>
  <s:si>
    <s:t>посещений</s:t>
  </s:si>
  <s:si>
    <s:t>случаев госпитализации</s:t>
  </s:si>
  <s:si>
    <s:t>случаев лечения</s:t>
  </s:si>
  <s:si>
    <s:t>рублей</s:t>
  </s:si>
  <s:si>
    <s:t>тысяч рублей</s:t>
  </s:si>
  <s:si>
    <s:t>3. В условиях дневных стационаров (первичная медико-санитарная помощь, специализированная медицинская помощь) *****, в том числе:</s:t>
  </s:si>
  <s:si>
    <s:t>******* Отражаются расходы подведомственных медицинских организаций на оказание медицинских и иных услуг (работ), не оплачиваемых по территориальной программе ОМС, в том числе в медико-генетических центрах (консультациях) и соответствующих структурных подразделениях медицинских организаций, центрах медицинской профилактики, центрах профессиональной патологии и в соответствующих структурных подразделениях медицинских организаций, бюро судебно-медицинской экспертизы, патолого-анатомических бюро и патолого-анатомических отделениях медицинских организаций (за исключением диагностических исследований, проводимых по заболеваниям, указанным в разделе III Программы, финансовое обеспечение которых осуществляется за счет средств обязательного медицинского страхования в рамках базовой программы обязательного медицинского страхования), медицинских информационно-аналитических центрах, бюро медицинской статистики, на станциях переливания крови (в центрах крови) и отделениях переливания крови (отделениях трансфузиологии) медицинских организаций, в домах ребенка, включая специализированные, в молочных кухнях и прочих медицинских организациях, входящих в номенклатуру медицинских организаций, утверждаемую Минздравом России, и помощи, включенной в базовую программу обязательного медицинского страхования) (за исключением первичной медико-санитарной помощи, включенной в базовую программу обязательного медицинского страхования).</s:t>
  </s:si>
  <s:si>
    <s:t>********* Не включены бюджетные ассигнования федерального бюджета, направляемые в бюджет субъекта Российской Федерации в виде субвенции на софинансирование расходных обязательств субъектов Российской Федерации по предоставлению отдельным категориям граждан социальной услуги по бесплатному (с 50-процентной скидкой со стоимости) обеспечению лекарственными препаратами и медицинскими изделиями по рецептам врачей при амбулаторном лечении, а также специализированными продуктами лечебного питания для детей-инвалидов; иные МБТ на финансовое обеспечение расходов по обеспечению пациентов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 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тканей.</s:t>
  </s:si>
  <s:si>
    <s:t xml:space="preserve">**  Нормативы объема скорой медицинской помощи и нормативы финансовых затрат на один случай оказания медицинской помощи авиамедицинскими выездными бригадами скорой медицинской помощи при санитарно-авиационной эвакуации, осуществляемой воздушными судами, и устанавливаются субъектом Российской Федерации. </s:t>
  </s:si>
  <s:si>
    <s:t>4.1. В условиях дневных стационаров *****, 
в том числе:</s:t>
  </s:si>
  <s:si>
    <s:t>4.2. В условиях круглосуточных стационаров, 
в том числе:</s:t>
  </s:si>
  <s:si>
    <s:t>5. Паллиативная медицинская помощь</s:t>
  </s:si>
  <s:si>
    <s:t>2.1.1. С профилактической и иными целями ***, 
в том числе:</s:t>
  </s:si>
  <s:si>
    <s:t>7.1. Не включенная в базовую программу ОМС и предусмотренная разделом II приложения № 1 к Программе государственных гарантий бесплатного оказания гражданам медицинской помощи на 2025 год и на плановый период 2026 и 2027 годов, утвержденной постановлением Правительства Российской Федерации от 27.12.2024 № 1940  (далее – Программа )</s:t>
  </s:si>
  <s:si>
    <s:t>9. Обеспечение при амбулаторном лечении (бесплатно или с 50-процентной скидкой) лекарственными препаратами, медицинскими изделиями, продуктами лечебного (энтерального) питания*********</s:t>
  </s:si>
  <s:si>
    <s:t>*** Включает посещения, связанные с профилактическими мероприятиями, в том числе при проведении профилактических медицинских осмотров обучающихся в общеобразовательных организациях и профессиональных образовательных организациях, а также в образовательных организациях высшего образования в целях раннего (своевременного) выявления незаконного потребления наркотических средств и психотропных веществ, а также посещения по паллиативной медицинской помощи, в том числе  посещения на дому выездными патронажными бригадами, для которых устанавливаются отдельные нормативы (п. 5.1); при этом объемы паллиативной медицинской помощи, оказанной в амбулаторных условиях и на дому, учитываются в посещениях с профилактической и иными целями (п. 2.1.1).</s:t>
  </s:si>
  <s:si>
    <s:r>
      <s:t xml:space="preserve">***** Субъект Российской Федерации устанавливает  раздельные нормативы объема и стоимости единицы объема для оказываемой в условиях дневного стационара первичной медико-санитарной помощи и специализированной медицинской помощи, включающие случаи оказания медицинской помощи по профилю </s:t>
    </s:r>
    <s:r>
      <s:rPr>
        <s:rFont val="Calibri"/>
        <s:charset val="204"/>
        <s:family val="2"/>
        <s:color theme="1"/>
        <s:sz val="12"/>
      </s:rPr>
      <s:t>«</s:t>
    </s:r>
    <s:r>
      <s:rPr>
        <s:rFont val="Times New Roman"/>
        <s:charset val="204"/>
        <s:family val="1"/>
        <s:color theme="1"/>
        <s:sz val="12"/>
      </s:rPr>
      <s:t>медицинская реабилитация</s:t>
    </s:r>
    <s:r>
      <s:rPr>
        <s:rFont val="Calibri"/>
        <s:charset val="204"/>
        <s:family val="2"/>
        <s:color theme="1"/>
        <s:sz val="12"/>
      </s:rPr>
      <s:t>»</s:t>
    </s:r>
    <s:r>
      <s:rPr>
        <s:rFont val="Times New Roman"/>
        <s:charset val="204"/>
        <s:family val="1"/>
        <s:color theme="1"/>
        <s:sz val="12"/>
      </s:rPr>
      <s:t xml:space="preserve"> и случаи оказания  паллиативной медицинской помощи в условиях дневного стационара, с учетом реальной потребности населения, а также общие нормативы объема и стоимости единицы объема медицинской помощи в условиях дневного стационара.</s:t>
    </s:r>
  </s:si>
  <s:si>
    <s:t>****** Субъект Российской Федерации с учетом реальной потребности вправе устанавливать  отдельные нормативы объема и стоимости единицы объема для оказываемой в условиях дневного стационара паллиативной медицинской помощи (п. 5.3); при этом объемы паллиативной медицинской помощи, оказанной в дневном стационаре, учитываются в случаях лечения в условиях дневного стационара (п. 2.2, 3, 4.1).</s:t>
  </s:si>
  <s:si>
    <s:t xml:space="preserve">Приложение № 6
к постановлению Правительства 
Воронежской области </s:t>
  </s:si>
  <s:si>
    <s:t>4. Специализированная медицинская помощь</s:t>
  </s:si>
  <s:si>
    <s:t>«1.3. Утвержденная стоимость территориальной программы государственных гарантий бесплатного оказания гражданам медицинской помощи по видам и условиям ее оказания за счет бюджетных ассигнований
консолидированного бюджета субъекта Российской Федерации на 2027 год</s:t>
  </s:si>
  <s:si>
    <s:t>».</s:t>
  </s:si>
  <s:si>
    <s:t>общий норматив объема медицинской помощи, оказываемой за счет бюджетных ассигнований, включая средства МБТ в бюджет
ТФОМС, в том числе:</s:t>
  </s:si>
  <s:si>
    <s:t>общий норматив финансовых затрат  на единицу объема медицинской помощи, оказываемой за счет бюджетных ассигнований, включая средства МБТ в бюджет ТФОМС,* 
в том числе:</s:t>
  </s:si>
  <s:si>
    <s:t>норматив финансовых затрат  на единицу объема медицинской помощи за счет бюджетных ассигнований (без учета средств МБТ в бюджет ТФОМС на
предоставление медицинской помощи  сверх базовой программы ОМС)</s:t>
  </s:si>
  <s:si>
    <s:t>посещения на дому выездными патронажными бригадами</s:t>
  </s:si>
  <s:si>
    <s:r>
      <s:t xml:space="preserve">********** В случае осуществления  бесплатного (со скидкой) зубного протезирования и транспортировки пациентов с хронической почечной недостаточностью от места их фактического проживания до места получения  заместительной почечной терапии и обратно за счет средств, предусмотренных в консолидированном бюджете субъекта Российской Федерации по кодам бюджетной классификации Российской Федерации 09 </s:t>
    </s:r>
    <s:r>
      <s:rPr>
        <s:rFont val="Calibri"/>
        <s:charset val="204"/>
        <s:family val="2"/>
        <s:color theme="1"/>
        <s:sz val="12"/>
      </s:rPr>
      <s:t>«</s:t>
    </s:r>
    <s:r>
      <s:rPr>
        <s:rFont val="Times New Roman"/>
        <s:charset val="204"/>
        <s:family val="1"/>
        <s:color theme="1"/>
        <s:sz val="12"/>
      </s:rPr>
      <s:t>Здравоохранение</s:t>
    </s:r>
    <s:r>
      <s:rPr>
        <s:rFont val="Calibri"/>
        <s:charset val="204"/>
        <s:family val="2"/>
        <s:color theme="1"/>
        <s:sz val="12"/>
      </s:rPr>
      <s:t>»</s:t>
    </s:r>
    <s:r>
      <s:rPr>
        <s:rFont val="Times New Roman"/>
        <s:charset val="204"/>
        <s:family val="1"/>
        <s:color theme="1"/>
        <s:sz val="12"/>
      </s:rPr>
      <s:t xml:space="preserve"> и 10 </s:t>
    </s:r>
    <s:r>
      <s:rPr>
        <s:rFont val="Calibri"/>
        <s:charset val="204"/>
        <s:family val="2"/>
        <s:color theme="1"/>
        <s:sz val="12"/>
      </s:rPr>
      <s:t>«</s:t>
    </s:r>
    <s:r>
      <s:rPr>
        <s:rFont val="Times New Roman"/>
        <s:charset val="204"/>
        <s:family val="1"/>
        <s:color theme="1"/>
        <s:sz val="12"/>
      </s:rPr>
      <s:t>Социальная политика</s:t>
    </s:r>
    <s:r>
      <s:rPr>
        <s:rFont val="Calibri"/>
        <s:charset val="204"/>
        <s:family val="2"/>
        <s:color theme="1"/>
        <s:sz val="12"/>
      </s:rPr>
      <s:t>»</s:t>
    </s:r>
    <s:r>
      <s:rPr>
        <s:rFont val="Times New Roman"/>
        <s:charset val="204"/>
        <s:family val="1"/>
        <s:color theme="1"/>
        <s:sz val="12"/>
      </s:rPr>
      <s:t xml:space="preserve"> (приказ Министерства финансов Российской Федерации от 24.05.2022 № 82н) не исполнительному органу субъекта Российской Федерации в сфере охраны здоровья, а иным исполнительным органам субъекта Российской Федерации, бюджетные ассигнования на указанные цели не включаются в стоимость ТПГГ и соответствующий подушевой норматив ее финансового обеспечения, а отражаются в пояснительной записке к ТПГГ и сопровождаются выпиской из закона о бюджете субъекта Российской Федерации с указанием размера бюджетных ассигнований, предусмотренных на вышеуказанные цели, и наименования исполнительного органа субъекта Российской Федерации, которому они предусмотрены.</s:t>
    </s:r>
  </s:si>
  <s:si>
    <s:t>* Общий норматив финансовых затрат  на единицу объема медицинской помощи в графе 7, оказываемой за счет бюджетных ассигнований консолидированного бюджета субъекта Российской Федерации, включая средства межбюджетного трансферта в бюджет территориального фонда  обязательного медицинского страхования на финансовое обеспечение дополнительных объемов медицинской помощи по видам и условиям ее оказания, предоставляемой  по территориальной программе обязательного медицинского страхования (далее - ОМС) сверх  установленных  базовой программой ОМС,  рассчитывается как сумма производных норматива объема медицинской помощи в графе 5 на норматив финансовых затрат  на единицу объема медицинской помощи в графе 8 и норматива объема медицинской помощи, оказываемой по территориальной программе ОМС сверх  базовой программы ОМС, в графе 6 на норматив финансовых затрат  на единицу объема медицинской помощи, оказываемой по территориальной программе ОМС сверх  базовой программы ОМС в графе 9, разделенная на общий норматив объема медицинской помощи  в графе 4.</s:t>
  </s:si>
  <s:si>
    <s:t>от 15  января 2026 г. № 5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</s:si>
</s:sst>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mc:Ignorable="x14ac x16r2 xr">
  <s:numFmts count="7">
    <s:numFmt numFmtId="164" formatCode="#,##0.0"/>
    <s:numFmt numFmtId="165" formatCode="0.000"/>
    <s:numFmt numFmtId="166" formatCode="0.0000"/>
    <s:numFmt numFmtId="167" formatCode="0.000000"/>
    <s:numFmt numFmtId="168" formatCode="0.00000"/>
    <s:numFmt numFmtId="169" formatCode="#,##0.000"/>
    <s:numFmt numFmtId="170" formatCode="#,##0.000000"/>
  </s:numFmts>
  <s:fonts x14ac:knownFonts="1" count="20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2"/>
      <s:scheme val="minor"/>
    </s:font>
    <s:font>
      <s:name val="Times New Roman"/>
      <s:charset val="204"/>
      <s:family val="1"/>
      <s:color theme="1"/>
      <s:sz val="12"/>
    </s:font>
    <s:font>
      <s:name val="Times New Roman"/>
      <s:charset val="204"/>
      <s:family val="1"/>
      <s:color theme="1"/>
      <s:sz val="10"/>
    </s:font>
    <s:font>
      <s:name val="Arial Cyr"/>
      <s:charset val="204"/>
      <s:sz val="10"/>
    </s:font>
    <s:font>
      <s:name val="Times New Roman"/>
      <s:charset val="204"/>
      <s:family val="1"/>
      <s:sz val="12"/>
    </s:font>
    <s:font>
      <s:name val="Times New Roman"/>
      <s:family val="1"/>
      <s:color theme="1"/>
      <s:sz val="10"/>
    </s:font>
    <s:font>
      <s:name val="Times New Roman"/>
      <s:charset val="204"/>
      <s:family val="1"/>
      <s:color theme="1"/>
      <s:sz val="14"/>
    </s:font>
    <s:font>
      <s:name val="Times New Roman"/>
      <s:charset val="204"/>
      <s:family val="1"/>
      <s:sz val="14"/>
    </s:font>
    <s:font>
      <s:name val="Times New Roman"/>
      <s:charset val="204"/>
      <s:family val="1"/>
      <s:b val="1"/>
      <s:color theme="1"/>
      <s:sz val="18"/>
    </s:font>
    <s:font>
      <s:name val="Times New Roman"/>
      <s:charset val="204"/>
      <s:family val="1"/>
      <s:color theme="1"/>
      <s:sz val="18"/>
    </s:font>
    <s:font>
      <s:name val="Times New Roman"/>
      <s:family val="1"/>
      <s:sz val="14"/>
    </s:font>
    <s:font>
      <s:name val="Times New Roman"/>
      <s:charset val="204"/>
      <s:family val="2"/>
      <s:sz val="14"/>
    </s:font>
    <s:font>
      <s:name val="Calibri"/>
      <s:charset val="204"/>
      <s:family val="2"/>
      <s:color theme="1"/>
      <s:sz val="12"/>
    </s:font>
    <s:font>
      <s:name val="Times New Roman"/>
      <s:charset val="204"/>
      <s:family val="1"/>
      <s:color rgb="FFFF0000"/>
      <s:sz val="10"/>
    </s:font>
    <s:font>
      <s:name val="Times New Roman"/>
      <s:family val="1"/>
      <s:color rgb="FFFF0000"/>
      <s:sz val="14"/>
    </s:font>
    <s:font>
      <s:name val="Times New Roman"/>
      <s:charset val="204"/>
      <s:family val="2"/>
      <s:color rgb="FFFF0000"/>
      <s:sz val="14"/>
    </s:font>
    <s:font>
      <s:name val="Times New Roman"/>
      <s:charset val="204"/>
      <s:family val="1"/>
      <s:color rgb="FFFF0000"/>
      <s:sz val="14"/>
    </s:font>
    <s:font>
      <s:name val="Calibri"/>
      <s:charset val="204"/>
      <s:family val="2"/>
      <s:color rgb="FFFF0000"/>
      <s:sz val="11"/>
      <s:scheme val="minor"/>
    </s:font>
    <s:font>
      <s:name val="Times New Roman"/>
      <s:charset val="204"/>
      <s:family val="1"/>
      <s:color rgb="FF000000"/>
      <s:sz val="14"/>
    </s:font>
  </s:fonts>
  <s:fills count="2">
    <s:fill>
      <s:patternFill patternType="none"/>
    </s:fill>
    <s:fill>
      <s:patternFill patternType="gray125"/>
    </s:fill>
  </s:fills>
  <s:borders count="2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2">
    <s:xf numFmtId="0" fontId="0" fillId="0" borderId="0"/>
    <s:xf numFmtId="0" fontId="4" fillId="0" borderId="0"/>
  </s:cellStyleXfs>
  <s:cellXfs count="58">
    <s:xf numFmtId="0" fontId="0" fillId="0" borderId="0" xfId="0"/>
    <s:xf numFmtId="0" fontId="3" fillId="0" borderId="0" xfId="0" applyFont="1" applyAlignment="1">
      <s:alignment horizontal="left" vertical="top" wrapText="1" mc:Ignorable="vyd"/>
    </s:xf>
    <s:xf numFmtId="1" fontId="3" fillId="0" borderId="0" xfId="0" applyNumberFormat="1" applyFont="1" applyAlignment="1">
      <s:alignment horizontal="left" vertical="top" wrapText="1" mc:Ignorable="vyd"/>
    </s:xf>
    <s:xf numFmtId="0" fontId="3" fillId="0" borderId="0" xfId="0" applyFont="1" applyAlignment="1">
      <s:alignment horizontal="center" vertical="center" wrapText="1" mc:Ignorable="vyd"/>
    </s:xf>
    <s:xf numFmtId="164" fontId="3" fillId="0" borderId="0" xfId="0" applyNumberFormat="1" applyFont="1" applyAlignment="1">
      <s:alignment horizontal="center" vertical="center" wrapText="1" mc:Ignorable="vyd"/>
    </s:xf>
    <s:xf numFmtId="0" fontId="0" fillId="0" borderId="0" xfId="0" applyAlignment="1">
      <s:alignment wrapText="1" mc:Ignorable="vyd"/>
    </s:xf>
    <s:xf numFmtId="0" fontId="1" fillId="0" borderId="0" xfId="0" applyFont="1" applyAlignment="1">
      <s:alignment wrapText="1" mc:Ignorable="vyd"/>
    </s:xf>
    <s:xf numFmtId="0" fontId="6" fillId="0" borderId="0" xfId="0" applyFont="1" applyAlignment="1">
      <s:alignment vertical="top" wrapText="1" mc:Ignorable="vyd"/>
    </s:xf>
    <s:xf numFmtId="0" fontId="3" fillId="0" borderId="0" xfId="0" applyFont="1" applyAlignment="1">
      <s:alignment vertical="top" wrapText="1" mc:Ignorable="vyd"/>
    </s:xf>
    <s:xf numFmtId="0" fontId="10" fillId="0" borderId="0" xfId="0" applyFont="1" applyAlignment="1">
      <s:alignment horizontal="left" vertical="top" wrapText="1" mc:Ignorable="vyd"/>
    </s:xf>
    <s:xf numFmtId="164" fontId="3" fillId="0" borderId="0" xfId="0" applyNumberFormat="1" applyFont="1" applyAlignment="1">
      <s:alignment horizontal="left" vertical="top" wrapText="1" mc:Ignorable="vyd"/>
    </s:xf>
    <s:xf numFmtId="0" fontId="7" fillId="0" borderId="1" xfId="0" applyFont="1" applyFill="1" applyBorder="1" applyAlignment="1">
      <s:alignment horizontal="center" vertical="center" wrapText="1" mc:Ignorable="vyd"/>
    </s:xf>
    <s:xf numFmtId="164" fontId="7" fillId="0" borderId="1" xfId="0" applyNumberFormat="1" applyFont="1" applyFill="1" applyBorder="1" applyAlignment="1">
      <s:alignment horizontal="center" vertical="center" wrapText="1" mc:Ignorable="vyd"/>
    </s:xf>
    <s:xf numFmtId="0" fontId="7" fillId="0" borderId="1" xfId="0" applyFont="1" applyFill="1" applyBorder="1" applyAlignment="1">
      <s:alignment vertical="center" wrapText="1" mc:Ignorable="vyd"/>
    </s:xf>
    <s:xf numFmtId="49" fontId="7" fillId="0" borderId="1" xfId="0" applyNumberFormat="1" applyFont="1" applyFill="1" applyBorder="1" applyAlignment="1">
      <s:alignment horizontal="center" vertical="center" wrapText="1" shrinkToFit="1" mc:Ignorable="vyd"/>
    </s:xf>
    <s:xf numFmtId="49" fontId="3" fillId="0" borderId="0" xfId="0" applyNumberFormat="1" applyFont="1" applyAlignment="1">
      <s:alignment horizontal="center" vertical="center" wrapText="1" mc:Ignorable="vyd"/>
    </s:xf>
    <s:xf numFmtId="49" fontId="0" fillId="0" borderId="0" xfId="0" applyNumberFormat="1" applyAlignment="1">
      <s:alignment horizontal="center" vertical="center" wrapText="1" mc:Ignorable="vyd"/>
    </s:xf>
    <s:xf numFmtId="0" fontId="7" fillId="0" borderId="1" xfId="0" applyFont="1" applyFill="1" applyBorder="1" applyAlignment="1">
      <s:alignment horizontal="left" vertical="top" wrapText="1" mc:Ignorable="vyd"/>
    </s:xf>
    <s:xf numFmtId="0" fontId="14" fillId="0" borderId="0" xfId="0" applyFont="1" applyAlignment="1">
      <s:alignment horizontal="left" vertical="top" wrapText="1" mc:Ignorable="vyd"/>
    </s:xf>
    <s:xf numFmtId="0" fontId="14" fillId="0" borderId="0" xfId="0" applyFont="1" applyAlignment="1">
      <s:alignment vertical="top" wrapText="1" mc:Ignorable="vyd"/>
    </s:xf>
    <s:xf numFmtId="0" fontId="17" fillId="0" borderId="1" xfId="0" applyFont="1" applyFill="1" applyBorder="1" applyAlignment="1">
      <s:alignment horizontal="center" vertical="top" wrapText="1" mc:Ignorable="vyd"/>
    </s:xf>
    <s:xf numFmtId="0" fontId="18" fillId="0" borderId="0" xfId="0" applyFont="1" applyAlignment="1">
      <s:alignment wrapText="1" mc:Ignorable="vyd"/>
    </s:xf>
    <s:xf numFmtId="164" fontId="10" fillId="0" borderId="0" xfId="0" applyNumberFormat="1" applyFont="1" applyAlignment="1">
      <s:alignment horizontal="left" vertical="top" wrapText="1" mc:Ignorable="vyd"/>
    </s:xf>
    <s:xf numFmtId="169" fontId="8" fillId="0" borderId="1" xfId="0" applyNumberFormat="1" applyFont="1" applyFill="1" applyBorder="1" applyAlignment="1">
      <s:alignment horizontal="center" vertical="center" wrapText="1" mc:Ignorable="vyd"/>
    </s:xf>
    <s:xf numFmtId="170" fontId="8" fillId="0" borderId="1" xfId="0" applyNumberFormat="1" applyFont="1" applyFill="1" applyBorder="1" applyAlignment="1">
      <s:alignment horizontal="center" vertical="center" wrapText="1" mc:Ignorable="vyd"/>
    </s:xf>
    <s:xf numFmtId="169" fontId="3" fillId="0" borderId="0" xfId="0" applyNumberFormat="1" applyFont="1" applyAlignment="1">
      <s:alignment horizontal="left" vertical="top" wrapText="1" mc:Ignorable="vyd"/>
    </s:xf>
    <s:xf numFmtId="0" fontId="15" fillId="0" borderId="1" xfId="0" applyFont="1" applyBorder="1" applyAlignment="1">
      <s:alignment horizontal="center" vertical="center" wrapText="1" mc:Ignorable="vyd"/>
    </s:xf>
    <s:xf numFmtId="164" fontId="11" fillId="0" borderId="1" xfId="0" applyNumberFormat="1" applyFont="1" applyBorder="1" applyAlignment="1">
      <s:alignment horizontal="center" vertical="center" wrapText="1" mc:Ignorable="vyd"/>
    </s:xf>
    <s:xf numFmtId="0" fontId="11" fillId="0" borderId="1" xfId="0" applyFont="1" applyBorder="1" applyAlignment="1">
      <s:alignment horizontal="center" vertical="center" wrapText="1" mc:Ignorable="vyd"/>
    </s:xf>
    <s:xf numFmtId="0" fontId="8" fillId="0" borderId="1" xfId="0" applyFont="1" applyBorder="1" applyAlignment="1">
      <s:alignment horizontal="center" vertical="center" wrapText="1" mc:Ignorable="vyd"/>
    </s:xf>
    <s:xf numFmtId="1" fontId="12" fillId="0" borderId="1" xfId="0" applyNumberFormat="1" applyFont="1" applyBorder="1" applyAlignment="1">
      <s:alignment horizontal="center" vertical="top" wrapText="1" shrinkToFit="1" mc:Ignorable="vyd"/>
    </s:xf>
    <s:xf numFmtId="49" fontId="12" fillId="0" borderId="1" xfId="0" applyNumberFormat="1" applyFont="1" applyBorder="1" applyAlignment="1">
      <s:alignment horizontal="center" vertical="center" wrapText="1" shrinkToFit="1" mc:Ignorable="vyd"/>
    </s:xf>
    <s:xf numFmtId="1" fontId="16" fillId="0" borderId="1" xfId="0" applyNumberFormat="1" applyFont="1" applyBorder="1" applyAlignment="1">
      <s:alignment horizontal="center" vertical="top" wrapText="1" shrinkToFit="1" mc:Ignorable="vyd"/>
    </s:xf>
    <s:xf numFmtId="1" fontId="8" fillId="0" borderId="1" xfId="0" applyNumberFormat="1" applyFont="1" applyBorder="1" applyAlignment="1">
      <s:alignment horizontal="center" vertical="center" wrapText="1" mc:Ignorable="vyd"/>
    </s:xf>
    <s:xf numFmtId="1" fontId="12" fillId="0" borderId="1" xfId="0" applyNumberFormat="1" applyFont="1" applyBorder="1" applyAlignment="1">
      <s:alignment horizontal="center" vertical="center" wrapText="1" shrinkToFit="1" mc:Ignorable="vyd"/>
    </s:xf>
    <s:xf numFmtId="0" fontId="17" fillId="0" borderId="1" xfId="0" applyFont="1" applyFill="1" applyBorder="1" applyAlignment="1">
      <s:alignment horizontal="left" vertical="top" wrapText="1" mc:Ignorable="vyd"/>
    </s:xf>
    <s:xf numFmtId="49" fontId="7" fillId="0" borderId="1" xfId="0" applyNumberFormat="1" applyFont="1" applyFill="1" applyBorder="1" applyAlignment="1">
      <s:alignment horizontal="center" vertical="center" wrapText="1" mc:Ignorable="vyd"/>
    </s:xf>
    <s:xf numFmtId="0" fontId="7" fillId="0" borderId="1" xfId="0" applyFont="1" applyFill="1" applyBorder="1" applyAlignment="1">
      <s:alignment horizontal="left" vertical="center" wrapText="1" mc:Ignorable="vyd"/>
    </s:xf>
    <s:xf numFmtId="0" fontId="17" fillId="0" borderId="1" xfId="0" applyFont="1" applyFill="1" applyBorder="1" applyAlignment="1">
      <s:alignment horizontal="left" vertical="center" wrapText="1" mc:Ignorable="vyd"/>
    </s:xf>
    <s:xf numFmtId="164" fontId="8" fillId="0" borderId="1" xfId="0" applyNumberFormat="1" applyFont="1" applyFill="1" applyBorder="1" applyAlignment="1">
      <s:alignment horizontal="center" vertical="center" wrapText="1" mc:Ignorable="vyd"/>
    </s:xf>
    <s:xf numFmtId="0" fontId="17" fillId="0" borderId="1" xfId="0" applyFont="1" applyFill="1" applyBorder="1" applyAlignment="1">
      <s:alignment horizontal="center" vertical="center" wrapText="1" mc:Ignorable="vyd"/>
    </s:xf>
    <s:xf numFmtId="165" fontId="7" fillId="0" borderId="1" xfId="0" applyNumberFormat="1" applyFont="1" applyFill="1" applyBorder="1" applyAlignment="1">
      <s:alignment horizontal="center" vertical="center" wrapText="1" mc:Ignorable="vyd"/>
    </s:xf>
    <s:xf numFmtId="0" fontId="7" fillId="0" borderId="1" xfId="0" applyFont="1" applyFill="1" applyBorder="1" applyAlignment="1">
      <s:alignment horizontal="center" vertical="top" wrapText="1" mc:Ignorable="vyd"/>
    </s:xf>
    <s:xf numFmtId="166" fontId="7" fillId="0" borderId="1" xfId="0" applyNumberFormat="1" applyFont="1" applyFill="1" applyBorder="1" applyAlignment="1">
      <s:alignment horizontal="center" vertical="center" wrapText="1" mc:Ignorable="vyd"/>
    </s:xf>
    <s:xf numFmtId="0" fontId="7" fillId="0" borderId="1" xfId="0" applyFont="1" applyFill="1" applyBorder="1" applyAlignment="1">
      <s:alignment horizontal="center" wrapText="1" mc:Ignorable="vyd"/>
    </s:xf>
    <s:xf numFmtId="0" fontId="17" fillId="0" borderId="1" xfId="0" applyFont="1" applyFill="1" applyBorder="1" applyAlignment="1">
      <s:alignment horizontal="center" wrapText="1" mc:Ignorable="vyd"/>
    </s:xf>
    <s:xf numFmtId="2" fontId="7" fillId="0" borderId="1" xfId="0" applyNumberFormat="1" applyFont="1" applyFill="1" applyBorder="1" applyAlignment="1">
      <s:alignment horizontal="center" vertical="center" wrapText="1" mc:Ignorable="vyd"/>
    </s:xf>
    <s:xf numFmtId="168" fontId="7" fillId="0" borderId="1" xfId="0" applyNumberFormat="1" applyFont="1" applyFill="1" applyBorder="1" applyAlignment="1">
      <s:alignment horizontal="center" vertical="center" wrapText="1" mc:Ignorable="vyd"/>
    </s:xf>
    <s:xf numFmtId="167" fontId="7" fillId="0" borderId="1" xfId="0" applyNumberFormat="1" applyFont="1" applyFill="1" applyBorder="1" applyAlignment="1">
      <s:alignment horizontal="center" vertical="center" wrapText="1" mc:Ignorable="vyd"/>
    </s:xf>
    <s:xf numFmtId="0" fontId="2" fillId="0" borderId="0" xfId="0" applyFont="1" applyBorder="1" applyAlignment="1">
      <s:alignment horizontal="left" vertical="top" wrapText="1" mc:Ignorable="vyd"/>
    </s:xf>
    <s:xf numFmtId="0" fontId="2" fillId="0" borderId="0" xfId="0" applyFont="1" applyBorder="1" applyAlignment="1">
      <s:alignment horizontal="right" vertical="top" wrapText="1" mc:Ignorable="vyd"/>
    </s:xf>
    <s:xf numFmtId="0" fontId="5" fillId="0" borderId="0" xfId="0" applyFont="1" applyBorder="1" applyAlignment="1">
      <s:alignment horizontal="left" vertical="top" wrapText="1" mc:Ignorable="vyd"/>
    </s:xf>
    <s:xf numFmtId="0" fontId="19" fillId="0" borderId="0" xfId="0" applyFont="1" applyFill="1" applyBorder="1" applyAlignment="1">
      <s:alignment horizontal="right" wrapText="1" mc:Ignorable="vyd"/>
    </s:xf>
    <s:xf numFmtId="0" fontId="3" fillId="0" borderId="0" xfId="0" applyFont="1" applyAlignment="1">
      <s:alignment horizontal="right" vertical="top" wrapText="1" mc:Ignorable="vyd"/>
    </s:xf>
    <s:xf numFmtId="0" fontId="9" fillId="0" borderId="0" xfId="0" applyFont="1" applyAlignment="1">
      <s:alignment horizontal="center" vertical="top" wrapText="1" mc:Ignorable="vyd"/>
    </s:xf>
    <s:xf numFmtId="0" fontId="11" fillId="0" borderId="1" xfId="0" applyFont="1" applyBorder="1" applyAlignment="1">
      <s:alignment horizontal="center" vertical="center" wrapText="1" mc:Ignorable="vyd"/>
    </s:xf>
    <s:xf numFmtId="49" fontId="11" fillId="0" borderId="1" xfId="0" applyNumberFormat="1" applyFont="1" applyBorder="1" applyAlignment="1">
      <s:alignment horizontal="center" vertical="center" wrapText="1" mc:Ignorable="vyd"/>
    </s:xf>
    <s:xf numFmtId="0" fontId="2" fillId="0" borderId="0" xfId="0" applyFont="1" applyAlignment="1">
      <s:alignment horizontal="right" vertical="top" wrapText="1" mc:Ignorable="vyd"/>
    </s:xf>
  </s:cellXfs>
  <s:cellStyles count="2">
    <s:cellStyle name="Обычный" xfId="0" builtinId="0"/>
    <s:cellStyle xr:uid="{00000000-0005-0000-0000-000001000000}" name="Обычный 2" xfId="1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xmlns:xr="http://schemas.microsoft.com/office/spreadsheetml/2014/revision" mc:Ignorable="x14ac xr xr2 xr3" xr:uid="{00000000-0001-0000-0000-000000000000}">
  <s:sheetPr>
    <s:pageSetUpPr fitToPage="1"/>
  </s:sheetPr>
  <s:dimension ref="A2:S78"/>
  <s:sheetViews>
    <s:sheetView showZeros="0" tabSelected="0" view="pageBreakPreview" zoomScale="55" zoomScaleNormal="55" zoomScaleSheetLayoutView="55" zoomScalePageLayoutView="55" workbookViewId="0">
      <s:selection activeCell="K2" sqref="K2"/>
    </s:sheetView>
  </s:sheetViews>
  <s:sheetFormatPr x14ac:dyDescent="0.25" defaultColWidth="9.285" defaultRowHeight="12.75"/>
  <s:cols>
    <s:col min="1" max="1" width="57.57" style="1" customWidth="1"/>
    <s:col min="2" max="2" width="10.711" style="15" customWidth="1"/>
    <s:col min="3" max="3" width="18.285" style="1" customWidth="1"/>
    <s:col min="4" max="4" width="17.711" style="18" hidden="1" customWidth="1"/>
    <s:col min="5" max="5" width="17.855" style="3" customWidth="1"/>
    <s:col min="6" max="7" width="22.711" style="3" customWidth="1"/>
    <s:col min="8" max="8" width="19.141" style="4" customWidth="1"/>
    <s:col min="9" max="9" width="22.426" style="4" customWidth="1"/>
    <s:col min="10" max="10" width="23.141" style="3" customWidth="1"/>
    <s:col min="11" max="11" width="22.285" style="4" customWidth="1"/>
    <s:col min="12" max="12" width="22.711" style="3" customWidth="1"/>
    <s:col min="13" max="13" width="23.57" style="4" customWidth="1"/>
    <s:col min="14" max="14" width="13.57" style="3" customWidth="1"/>
    <s:col min="15" max="15" width="23.141" style="3" customWidth="1"/>
    <s:col min="16" max="16" width="14.426" style="1" customWidth="1"/>
    <s:col min="17" max="17" width="3.141" style="1" hidden="1" customWidth="1"/>
    <s:col min="18" max="18" width="20.285" style="1" hidden="1" customWidth="1"/>
    <s:col min="19" max="19" width="15.141" style="1" customWidth="1"/>
    <s:col min="20" max="16384" width="9.285" style="1"/>
  </s:cols>
  <s:sheetData>
    <s:row x14ac:dyDescent="0.3" r="2" spans="1:19" ht="73.5" customHeight="1">
      <s:c r="M2" s="52" t="s">
        <s:v>79</s:v>
      </s:c>
      <s:c r="N2" s="52"/>
      <s:c r="O2" s="52"/>
      <s:c r="P2" s="52"/>
    </s:row>
    <s:row x14ac:dyDescent="0.25" r="3" spans="1:19" ht="19.9" customHeight="1">
      <s:c r="A3" s="7"/>
      <s:c r="C3" s="8"/>
      <s:c r="D3" s="19"/>
      <s:c r="E3" s="8"/>
      <s:c r="F3" s="8"/>
      <s:c r="G3" s="8"/>
      <s:c r="H3" s="8"/>
      <s:c r="I3" s="8"/>
      <s:c r="J3" s="8"/>
      <s:c r="K3" s="8"/>
      <s:c r="L3" s="8"/>
      <s:c r="M3" s="8"/>
      <s:c r="N3" s="57" t="s">
        <s:v>89</s:v>
      </s:c>
      <s:c r="O3" s="53"/>
      <s:c r="P3" s="53"/>
      <s:c r="Q3" s="8"/>
    </s:row>
    <s:row x14ac:dyDescent="0.25" r="4" spans="1:19" ht="72" customHeight="1">
      <s:c r="A4" s="54" t="s">
        <s:v>81</s:v>
      </s:c>
      <s:c r="B4" s="54"/>
      <s:c r="C4" s="54"/>
      <s:c r="D4" s="54"/>
      <s:c r="E4" s="54"/>
      <s:c r="F4" s="54"/>
      <s:c r="G4" s="54"/>
      <s:c r="H4" s="54"/>
      <s:c r="I4" s="54"/>
      <s:c r="J4" s="54"/>
      <s:c r="K4" s="54"/>
      <s:c r="L4" s="54"/>
      <s:c r="M4" s="54"/>
      <s:c r="N4" s="54"/>
      <s:c r="O4" s="54"/>
      <s:c r="P4" s="54"/>
      <s:c r="Q4" s="54"/>
    </s:row>
    <s:row x14ac:dyDescent="0.25" r="5" spans="1:19" ht="150.75" customHeight="1">
      <s:c r="A5" s="55" t="s">
        <s:v>14</s:v>
      </s:c>
      <s:c r="B5" s="56" t="s">
        <s:v>0</s:v>
      </s:c>
      <s:c r="C5" s="55" t="s">
        <s:v>2</s:v>
      </s:c>
      <s:c r="D5" s="26"/>
      <s:c r="E5" s="55" t="s">
        <s:v>3</s:v>
      </s:c>
      <s:c r="F5" s="55"/>
      <s:c r="G5" s="55"/>
      <s:c r="H5" s="55" t="s">
        <s:v>15</s:v>
      </s:c>
      <s:c r="I5" s="55"/>
      <s:c r="J5" s="55"/>
      <s:c r="K5" s="55" t="s">
        <s:v>4</s:v>
      </s:c>
      <s:c r="L5" s="55"/>
      <s:c r="M5" s="55" t="s">
        <s:v>16</s:v>
      </s:c>
      <s:c r="N5" s="55"/>
      <s:c r="O5" s="55"/>
      <s:c r="P5" s="55"/>
    </s:row>
    <s:row x14ac:dyDescent="0.25" r="6" spans="1:19" ht="333.6" customHeight="1">
      <s:c r="A6" s="55"/>
      <s:c r="B6" s="56"/>
      <s:c r="C6" s="55"/>
      <s:c r="D6" s="26">
        <s:v>2238143</s:v>
      </s:c>
      <s:c r="E6" s="55" t="s">
        <s:v>83</s:v>
      </s:c>
      <s:c r="F6" s="55" t="s">
        <s:v>17</s:v>
      </s:c>
      <s:c r="G6" s="55" t="s">
        <s:v>18</s:v>
      </s:c>
      <s:c r="H6" s="27" t="s">
        <s:v>84</s:v>
      </s:c>
      <s:c r="I6" s="27" t="s">
        <s:v>85</s:v>
      </s:c>
      <s:c r="J6" s="28" t="s">
        <s:v>19</s:v>
      </s:c>
      <s:c r="K6" s="27" t="s">
        <s:v>20</s:v>
      </s:c>
      <s:c r="L6" s="28" t="s">
        <s:v>21</s:v>
      </s:c>
      <s:c r="M6" s="27" t="s">
        <s:v>22</s:v>
      </s:c>
      <s:c r="N6" s="28" t="s">
        <s:v>26</s:v>
      </s:c>
      <s:c r="O6" s="28" t="s">
        <s:v>21</s:v>
      </s:c>
      <s:c r="P6" s="28" t="s">
        <s:v>26</s:v>
      </s:c>
      <s:c r="R6" s="10"/>
      <s:c r="S6" s="10"/>
    </s:row>
    <s:row x14ac:dyDescent="0.25" r="7" spans="1:19" ht="24" customHeight="1">
      <s:c r="A7" s="55"/>
      <s:c r="B7" s="56"/>
      <s:c r="C7" s="55"/>
      <s:c r="D7" s="26"/>
      <s:c r="E7" s="55"/>
      <s:c r="F7" s="55"/>
      <s:c r="G7" s="55"/>
      <s:c r="H7" s="27" t="s">
        <s:v>64</s:v>
      </s:c>
      <s:c r="I7" s="27" t="s">
        <s:v>64</s:v>
      </s:c>
      <s:c r="J7" s="27" t="s">
        <s:v>64</s:v>
      </s:c>
      <s:c r="K7" s="27" t="s">
        <s:v>64</s:v>
      </s:c>
      <s:c r="L7" s="27" t="s">
        <s:v>64</s:v>
      </s:c>
      <s:c r="M7" s="27" t="s">
        <s:v>65</s:v>
      </s:c>
      <s:c r="N7" s="29" t="s">
        <s:v>57</s:v>
      </s:c>
      <s:c r="O7" s="27" t="s">
        <s:v>65</s:v>
      </s:c>
      <s:c r="P7" s="29" t="s">
        <s:v>57</s:v>
      </s:c>
    </s:row>
    <s:row x14ac:dyDescent="0.25" r="8" spans="1:19" s="2" customFormat="1" ht="21" customHeight="1">
      <s:c r="A8" s="30">
        <s:v>1</s:v>
      </s:c>
      <s:c r="B8" s="31">
        <s:v>2</s:v>
      </s:c>
      <s:c r="C8" s="30">
        <s:v>3</s:v>
      </s:c>
      <s:c r="D8" s="32"/>
      <s:c r="E8" s="33">
        <s:v>4</s:v>
      </s:c>
      <s:c r="F8" s="34">
        <s:v>5</s:v>
      </s:c>
      <s:c r="G8" s="34">
        <s:v>6</s:v>
      </s:c>
      <s:c r="H8" s="34">
        <s:v>7</s:v>
      </s:c>
      <s:c r="I8" s="34">
        <s:v>8</s:v>
      </s:c>
      <s:c r="J8" s="34">
        <s:v>9</s:v>
      </s:c>
      <s:c r="K8" s="34">
        <s:v>10</s:v>
      </s:c>
      <s:c r="L8" s="34">
        <s:v>11</s:v>
      </s:c>
      <s:c r="M8" s="34">
        <s:v>12</s:v>
      </s:c>
      <s:c r="N8" s="34">
        <s:v>13</s:v>
      </s:c>
      <s:c r="O8" s="34">
        <s:v>14</s:v>
      </s:c>
      <s:c r="P8" s="34">
        <s:v>15</s:v>
      </s:c>
    </s:row>
    <s:row x14ac:dyDescent="0.25" r="9" spans="1:19" ht="77.45" customHeight="1">
      <s:c r="A9" s="17" t="s">
        <s:v>5</s:v>
      </s:c>
      <s:c r="B9" s="14">
        <s:v>1</s:v>
      </s:c>
      <s:c r="C9" s="17"/>
      <s:c r="D9" s="35"/>
      <s:c r="E9" s="11" t="s">
        <s:v>1</s:v>
      </s:c>
      <s:c r="F9" s="11" t="s">
        <s:v>1</s:v>
      </s:c>
      <s:c r="G9" s="11" t="s">
        <s:v>1</s:v>
      </s:c>
      <s:c r="H9" s="12" t="s">
        <s:v>1</s:v>
      </s:c>
      <s:c r="I9" s="12" t="s">
        <s:v>1</s:v>
      </s:c>
      <s:c r="J9" s="11" t="s">
        <s:v>1</s:v>
      </s:c>
      <s:c r="K9" s="12">
        <s:f>K10+K37+K45</s:f>
        <s:v>8424.2863391659957</s:v>
      </s:c>
      <s:c r="L9" s="11" t="s">
        <s:v>1</s:v>
      </s:c>
      <s:c r="M9" s="12">
        <s:f>M10+M37+M45</s:f>
        <s:v>18854757.499999996</s:v>
      </s:c>
      <s:c r="N9" s="12">
        <s:f>N10+N37+N45</s:f>
        <s:v>100</s:v>
      </s:c>
      <s:c r="O9" s="11" t="s">
        <s:v>1</s:v>
      </s:c>
      <s:c r="P9" s="11" t="s">
        <s:v>1</s:v>
      </s:c>
      <s:c r="R9" s="9"/>
      <s:c r="S9" s="22"/>
    </s:row>
    <s:row x14ac:dyDescent="0.25" r="10" spans="1:19" ht="22.9" customHeight="1">
      <s:c r="A10" s="17" t="s">
        <s:v>6</s:v>
      </s:c>
      <s:c r="B10" s="36"/>
      <s:c r="C10" s="37"/>
      <s:c r="D10" s="38"/>
      <s:c r="E10" s="11" t="s">
        <s:v>1</s:v>
      </s:c>
      <s:c r="F10" s="11" t="s">
        <s:v>1</s:v>
      </s:c>
      <s:c r="G10" s="11" t="s">
        <s:v>1</s:v>
      </s:c>
      <s:c r="H10" s="12" t="s">
        <s:v>1</s:v>
      </s:c>
      <s:c r="I10" s="12" t="s">
        <s:v>1</s:v>
      </s:c>
      <s:c r="J10" s="11" t="s">
        <s:v>1</s:v>
      </s:c>
      <s:c r="K10" s="12">
        <s:f>K11+K14+K24+K34</s:f>
        <s:v>5188.8551357084871</s:v>
      </s:c>
      <s:c r="L10" s="11" t="s">
        <s:v>1</s:v>
      </s:c>
      <s:c r="M10" s="39">
        <s:f>M11+M16+M18+M22+M27+M34</s:f>
        <s:v>11613399.799999997</s:v>
      </s:c>
      <s:c r="N10" s="12">
        <s:f>ROUND(M10/$M$9*100,1)</s:f>
        <s:v>61.6</s:v>
      </s:c>
      <s:c r="O10" s="11" t="s">
        <s:v>1</s:v>
      </s:c>
      <s:c r="P10" s="11" t="s">
        <s:v>1</s:v>
      </s:c>
    </s:row>
    <s:row x14ac:dyDescent="0.25" r="11" spans="1:19" ht="84.6" customHeight="1">
      <s:c r="A11" s="17" t="s">
        <s:v>31</s:v>
      </s:c>
      <s:c r="B11" s="14">
        <s:v>2</s:v>
      </s:c>
      <s:c r="C11" s="11" t="s">
        <s:v>58</s:v>
      </s:c>
      <s:c r="D11" s="40" t="s">
        <s:v>27</s:v>
      </s:c>
      <s:c r="E11" s="41">
        <s:f>F11+G11</s:f>
        <s:v>1.7817449555278638E-2</s:v>
      </s:c>
      <s:c r="F11" s="41">
        <s:f>D11/$D$6</s:f>
        <s:v>1.7817449555278638E-2</s:v>
      </s:c>
      <s:c r="G11" s="11"/>
      <s:c r="H11" s="12">
        <s:f>(F11*I11+G11*J11)/E11</s:f>
        <s:v>11816.838858518482</s:v>
      </s:c>
      <s:c r="I11" s="12">
        <s:f>M11/D11*1000</s:f>
        <s:v>11816.838858518482</s:v>
      </s:c>
      <s:c r="J11" s="11"/>
      <s:c r="K11" s="12">
        <s:f>M11/$D$6*1000</s:f>
        <s:v>210.54593026450945</s:v>
      </s:c>
      <s:c r="L11" s="11">
        <s:v>0</s:v>
      </s:c>
      <s:c r="M11" s="39">
        <s:v>471231.9</s:v>
      </s:c>
      <s:c r="N11" s="12">
        <s:f>ROUND(M11/$M$9*100,1)</s:f>
        <s:v>2.5</s:v>
      </s:c>
      <s:c r="O11" s="11">
        <s:v>0</s:v>
      </s:c>
      <s:c r="P11" s="37"/>
      <s:c r="R11" s="9"/>
    </s:row>
    <s:row x14ac:dyDescent="0.25" r="12" spans="1:19" ht="42" customHeight="1">
      <s:c r="A12" s="17" t="s">
        <s:v>7</s:v>
      </s:c>
      <s:c r="B12" s="14">
        <s:v>3</s:v>
      </s:c>
      <s:c r="C12" s="42" t="s">
        <s:v>58</s:v>
      </s:c>
      <s:c r="D12" s="20" t="s">
        <s:v>28</s:v>
      </s:c>
      <s:c r="E12" s="41">
        <s:f>F12</s:f>
        <s:v>1.3752919272807859E-2</s:v>
      </s:c>
      <s:c r="F12" s="41">
        <s:f>D12/$D$6</s:f>
        <s:v>1.3752919272807859E-2</s:v>
      </s:c>
      <s:c r="G12" s="11" t="s">
        <s:v>1</s:v>
      </s:c>
      <s:c r="H12" s="12">
        <s:f>(F12*I12)/E12</s:f>
        <s:v>4879.3119131932044</s:v>
      </s:c>
      <s:c r="I12" s="12">
        <s:f validation_="true">M12/D12*1000</s:f>
        <s:v>4879.3119131932044</s:v>
      </s:c>
      <s:c r="J12" s="11" t="s">
        <s:v>1</s:v>
      </s:c>
      <s:c r="K12" s="12">
        <s:f>M12/$D$6*1000</s:f>
        <s:v>67.104782848995811</s:v>
      </s:c>
      <s:c r="L12" s="11" t="s">
        <s:v>1</s:v>
      </s:c>
      <s:c r="M12" s="39">
        <s:f>ROUND(M11*R12%,1)</s:f>
        <s:v>150190.1</s:v>
      </s:c>
      <s:c r="N12" s="12">
        <s:f>ROUND(M12/$M$9*100,1)</s:f>
        <s:v>0.8</s:v>
      </s:c>
      <s:c r="O12" s="11" t="s">
        <s:v>1</s:v>
      </s:c>
      <s:c r="P12" s="11" t="s">
        <s:v>1</s:v>
      </s:c>
      <s:c r="R12" s="1">
        <s:v>31.871804781659307</s:v>
      </s:c>
    </s:row>
    <s:row x14ac:dyDescent="0.25" r="13" spans="1:19" ht="37.9" customHeight="1">
      <s:c r="A13" s="17" t="s">
        <s:v>8</s:v>
      </s:c>
      <s:c r="B13" s="14">
        <s:v>4</s:v>
      </s:c>
      <s:c r="C13" s="42" t="s">
        <s:v>58</s:v>
      </s:c>
      <s:c r="D13" s="20">
        <s:v>225</s:v>
      </s:c>
      <s:c r="E13" s="43">
        <s:f>F13</s:f>
        <s:v>1.0052976954555629E-4</s:v>
      </s:c>
      <s:c r="F13" s="43">
        <s:f>D13/$D$6</s:f>
        <s:v>1.0052976954555629E-4</s:v>
      </s:c>
      <s:c r="G13" s="11"/>
      <s:c r="H13" s="12">
        <s:f>(F13*I13+G13*J13)/E13</s:f>
        <s:v>211960.88888888891</s:v>
      </s:c>
      <s:c r="I13" s="12">
        <s:f validation_="true">M13/D13*1000</s:f>
        <s:v>211960.88888888888</s:v>
      </s:c>
      <s:c r="J13" s="11"/>
      <s:c r="K13" s="12">
        <s:f>M13/$D$6*1000</s:f>
        <s:v>21.308379312671264</s:v>
      </s:c>
      <s:c r="L13" s="11">
        <s:v>0</s:v>
      </s:c>
      <s:c r="M13" s="12">
        <s:v>47691.199999999997</s:v>
      </s:c>
      <s:c r="N13" s="12">
        <s:f>ROUND(M13/$M$9*100,1)</s:f>
        <s:v>0.3</s:v>
      </s:c>
      <s:c r="O13" s="11">
        <s:v>0</s:v>
      </s:c>
      <s:c r="P13" s="37"/>
    </s:row>
    <s:row x14ac:dyDescent="0.25" r="14" spans="1:19" ht="37.15" customHeight="1">
      <s:c r="A14" s="17" t="s">
        <s:v>9</s:v>
      </s:c>
      <s:c r="B14" s="14">
        <s:v>5</s:v>
      </s:c>
      <s:c r="C14" s="11"/>
      <s:c r="D14" s="40"/>
      <s:c r="E14" s="11" t="s">
        <s:v>1</s:v>
      </s:c>
      <s:c r="F14" s="11" t="s">
        <s:v>1</s:v>
      </s:c>
      <s:c r="G14" s="11" t="s">
        <s:v>1</s:v>
      </s:c>
      <s:c r="H14" s="11" t="s">
        <s:v>1</s:v>
      </s:c>
      <s:c r="I14" s="11" t="s">
        <s:v>1</s:v>
      </s:c>
      <s:c r="J14" s="11" t="s">
        <s:v>1</s:v>
      </s:c>
      <s:c r="K14" s="12">
        <s:f>K16+K18+K20</s:f>
        <s:v>1975.3635491566001</s:v>
      </s:c>
      <s:c r="L14" s="11" t="s">
        <s:v>1</s:v>
      </s:c>
      <s:c r="M14" s="12">
        <s:f>M16+M18+M20</s:f>
        <s:v>4421146.1000000006</s:v>
      </s:c>
      <s:c r="N14" s="12">
        <s:f validation_="true">ROUND(M14/$M$9*100,1)</s:f>
        <s:v>23.4</s:v>
      </s:c>
      <s:c r="O14" s="11" t="s">
        <s:v>1</s:v>
      </s:c>
      <s:c r="P14" s="11" t="s">
        <s:v>1</s:v>
      </s:c>
      <s:c r="R14" s="1">
        <s:v>4230131.2</s:v>
      </s:c>
    </s:row>
    <s:row x14ac:dyDescent="0.3" r="15" spans="1:19" ht="31.15" customHeight="1">
      <s:c r="A15" s="17" t="s">
        <s:v>29</s:v>
      </s:c>
      <s:c r="B15" s="14">
        <s:v>6</s:v>
      </s:c>
      <s:c r="C15" s="44"/>
      <s:c r="D15" s="45"/>
      <s:c r="E15" s="11" t="s">
        <s:v>1</s:v>
      </s:c>
      <s:c r="F15" s="11" t="s">
        <s:v>1</s:v>
      </s:c>
      <s:c r="G15" s="11" t="s">
        <s:v>1</s:v>
      </s:c>
      <s:c r="H15" s="11" t="s">
        <s:v>1</s:v>
      </s:c>
      <s:c r="I15" s="11" t="s">
        <s:v>1</s:v>
      </s:c>
      <s:c r="J15" s="11" t="s">
        <s:v>1</s:v>
      </s:c>
      <s:c r="K15" s="11"/>
      <s:c r="L15" s="11" t="s">
        <s:v>1</s:v>
      </s:c>
      <s:c r="M15" s="11" t="s">
        <s:v>1</s:v>
      </s:c>
      <s:c r="N15" s="11" t="s">
        <s:v>1</s:v>
      </s:c>
      <s:c r="O15" s="11" t="s">
        <s:v>1</s:v>
      </s:c>
      <s:c r="P15" s="11" t="s">
        <s:v>1</s:v>
      </s:c>
    </s:row>
    <s:row x14ac:dyDescent="0.25" r="16" spans="1:19" ht="50.45" customHeight="1">
      <s:c r="A16" s="17" t="s">
        <s:v>73</s:v>
      </s:c>
      <s:c r="B16" s="14">
        <s:v>7</s:v>
      </s:c>
      <s:c r="C16" s="42" t="s">
        <s:v>61</s:v>
      </s:c>
      <s:c r="D16" s="20">
        <s:v>1778428</s:v>
      </s:c>
      <s:c r="E16" s="41">
        <s:f>F16+G16</s:f>
        <s:v>0.79459980885939818</s:v>
      </s:c>
      <s:c r="F16" s="46">
        <s:f>D16/$D$6</s:f>
        <s:v>0.79459980885939818</s:v>
      </s:c>
      <s:c r="G16" s="11"/>
      <s:c r="H16" s="12">
        <s:f>(F16*I16+G16*J16)/E16</s:f>
        <s:v>1611.6204873067677</s:v>
      </s:c>
      <s:c r="I16" s="12">
        <s:f validation_="true">M16/D16*1000</s:f>
        <s:v>1611.6204873067677</s:v>
      </s:c>
      <s:c r="J16" s="11">
        <s:v>0</s:v>
      </s:c>
      <s:c r="K16" s="12">
        <s:f validation_="true">M16/$D$6*1000</s:f>
        <s:v>1280.5933311678477</s:v>
      </s:c>
      <s:c r="L16" s="11">
        <s:v>0</s:v>
      </s:c>
      <s:c r="M16" s="39">
        <s:f>R14-M18</s:f>
        <s:v>2866151</s:v>
      </s:c>
      <s:c r="N16" s="12">
        <s:f validation_="true">ROUND(M16/$M$9*100,1)</s:f>
        <s:v>15.2</s:v>
      </s:c>
      <s:c r="O16" s="11">
        <s:v>0</s:v>
      </s:c>
      <s:c r="P16" s="37"/>
      <s:c r="R16" s="25">
        <s:v>0.63398727001608024</s:v>
      </s:c>
    </s:row>
    <s:row x14ac:dyDescent="0.25" r="17" spans="1:18" ht="49.15" customHeight="1">
      <s:c r="A17" s="17" t="s">
        <s:v>7</s:v>
      </s:c>
      <s:c r="B17" s="14" t="s">
        <s:v>43</s:v>
      </s:c>
      <s:c r="C17" s="42" t="s">
        <s:v>61</s:v>
      </s:c>
      <s:c r="D17" s="20">
        <s:v>149781</s:v>
      </s:c>
      <s:c r="E17" s="41">
        <s:f>F17</s:f>
        <s:v>6.6921997388013188E-2</s:v>
      </s:c>
      <s:c r="F17" s="41">
        <s:f>D17/$D$6</s:f>
        <s:v>6.6921997388013188E-2</s:v>
      </s:c>
      <s:c r="G17" s="11" t="s">
        <s:v>1</s:v>
      </s:c>
      <s:c r="H17" s="12">
        <s:f>(F17*I17)/E17</s:f>
        <s:v>1491.4241459197094</s:v>
      </s:c>
      <s:c r="I17" s="12">
        <s:f validation_="true">M17/D17*1000</s:f>
        <s:v>1491.4241459197094</s:v>
      </s:c>
      <s:c r="J17" s="11" t="s">
        <s:v>1</s:v>
      </s:c>
      <s:c r="K17" s="12">
        <s:f validation_="true">M17/$D$6*1000</s:f>
        <s:v>99.809082797658604</s:v>
      </s:c>
      <s:c r="L17" s="11" t="s">
        <s:v>1</s:v>
      </s:c>
      <s:c r="M17" s="39">
        <s:f>ROUND(M16*R17,1)</s:f>
        <s:v>223387</s:v>
      </s:c>
      <s:c r="N17" s="12">
        <s:f validation_="true">ROUND(M17/$M$9*100,1)</s:f>
        <s:v>1.2</s:v>
      </s:c>
      <s:c r="O17" s="11" t="s">
        <s:v>1</s:v>
      </s:c>
      <s:c r="P17" s="11" t="s">
        <s:v>1</s:v>
      </s:c>
      <s:c r="R17" s="25">
        <s:v>7.7939703889147199E-2</s:v>
      </s:c>
    </s:row>
    <s:row x14ac:dyDescent="0.25" r="18" spans="1:18" ht="45.6" customHeight="1">
      <s:c r="A18" s="17" t="s">
        <s:v>32</s:v>
      </s:c>
      <s:c r="B18" s="14">
        <s:v>8</s:v>
      </s:c>
      <s:c r="C18" s="42" t="s">
        <s:v>60</s:v>
      </s:c>
      <s:c r="D18" s="20">
        <s:v>332542</s:v>
      </s:c>
      <s:c r="E18" s="41">
        <s:f>F18+G18</s:f>
        <s:v>0.14857942499652613</s:v>
      </s:c>
      <s:c r="F18" s="41">
        <s:f validation_="true">D18/$D$6</s:f>
        <s:v>0.14857942499652613</s:v>
      </s:c>
      <s:c r="G18" s="11"/>
      <s:c r="H18" s="12">
        <s:f validation_="true">(F18*I18+G18*J18)/E18</s:f>
        <s:v>4101.6779835329071</s:v>
      </s:c>
      <s:c r="I18" s="12">
        <s:f validation_="true">M18/D18*1000</s:f>
        <s:v>4101.6779835329071</s:v>
      </s:c>
      <s:c r="J18" s="11">
        <s:v>0</s:v>
      </s:c>
      <s:c r="K18" s="12">
        <s:f validation_="true">M18/$D$6*1000</s:f>
        <s:v>609.42495631423014</s:v>
      </s:c>
      <s:c r="L18" s="11">
        <s:v>0</s:v>
      </s:c>
      <s:c r="M18" s="39">
        <s:f>ROUND(R14*R18,1)</s:f>
        <s:v>1363980.2</s:v>
      </s:c>
      <s:c r="N18" s="12">
        <s:f validation_="true">ROUND(M18/$M$9*100,1)</s:f>
        <s:v>7.2</s:v>
      </s:c>
      <s:c r="O18" s="11">
        <s:v>0</s:v>
      </s:c>
      <s:c r="P18" s="37"/>
      <s:c r="R18" s="25">
        <s:v>0.32244394886650113</s:v>
      </s:c>
    </s:row>
    <s:row x14ac:dyDescent="0.25" r="19" spans="1:18" ht="44.45" customHeight="1">
      <s:c r="A19" s="17" t="s">
        <s:v>7</s:v>
      </s:c>
      <s:c r="B19" s="14" t="s">
        <s:v>44</s:v>
      </s:c>
      <s:c r="C19" s="42" t="s">
        <s:v>60</s:v>
      </s:c>
      <s:c r="D19" s="20">
        <s:v>50436</s:v>
      </s:c>
      <s:c r="E19" s="41">
        <s:f>F19</s:f>
        <s:v>2.2534753141331899E-2</s:v>
      </s:c>
      <s:c r="F19" s="41">
        <s:f validation_="true">D19/$D$6</s:f>
        <s:v>2.2534753141331899E-2</s:v>
      </s:c>
      <s:c r="G19" s="11" t="s">
        <s:v>1</s:v>
      </s:c>
      <s:c r="H19" s="12">
        <s:f>(F19*I19)/E19</s:f>
        <s:v>4375.0436196367673</s:v>
      </s:c>
      <s:c r="I19" s="12">
        <s:f validation_="true">M19/D19*1000</s:f>
        <s:v>4375.0436196367673</s:v>
      </s:c>
      <s:c r="J19" s="11" t="s">
        <s:v>1</s:v>
      </s:c>
      <s:c r="K19" s="12">
        <s:f validation_="true">M19/$D$6*1000</s:f>
        <s:v>98.590527951073724</s:v>
      </s:c>
      <s:c r="L19" s="11" t="s">
        <s:v>1</s:v>
      </s:c>
      <s:c r="M19" s="39">
        <s:f>ROUND(M18*R19,1)</s:f>
        <s:v>220659.7</s:v>
      </s:c>
      <s:c r="N19" s="12">
        <s:f validation_="true">ROUND(M19/$M$9*100,1)</s:f>
        <s:v>1.2</s:v>
      </s:c>
      <s:c r="O19" s="11" t="s">
        <s:v>1</s:v>
      </s:c>
      <s:c r="P19" s="11" t="s">
        <s:v>1</s:v>
      </s:c>
      <s:c r="R19" s="25">
        <s:v>0.16177632972234621</s:v>
      </s:c>
    </s:row>
    <s:row x14ac:dyDescent="0.25" r="20" spans="1:18" ht="40.15" customHeight="1">
      <s:c r="A20" s="17" t="s">
        <s:v>33</s:v>
      </s:c>
      <s:c r="B20" s="14">
        <s:v>9</s:v>
      </s:c>
      <s:c r="C20" s="42" t="s">
        <s:v>63</s:v>
      </s:c>
      <s:c r="D20" s="20">
        <s:v>7738</s:v>
      </s:c>
      <s:c r="E20" s="47">
        <s:f>F20+G20</s:f>
        <s:v>3.4573304744156203E-3</s:v>
      </s:c>
      <s:c r="F20" s="47">
        <s:f>D20/$D$6</s:f>
        <s:v>3.4573304744156203E-3</s:v>
      </s:c>
      <s:c r="G20" s="11"/>
      <s:c r="H20" s="12">
        <s:f validation_="true">(F20*I20+G20*J20)/E20</s:f>
        <s:v>24685.306280692686</s:v>
      </s:c>
      <s:c r="I20" s="12">
        <s:f validation_="true">M20/D20*1000</s:f>
        <s:v>24685.306280692686</s:v>
      </s:c>
      <s:c r="J20" s="11">
        <s:v>0</s:v>
      </s:c>
      <s:c r="K20" s="12">
        <s:f validation_="true">M20/$D$6*1000</s:f>
        <s:v>85.345261674522135</s:v>
      </s:c>
      <s:c r="L20" s="11">
        <s:v>0</s:v>
      </s:c>
      <s:c r="M20" s="39">
        <s:f>ROUND(R20*R22,1)</s:f>
        <s:v>191014.9</s:v>
      </s:c>
      <s:c r="N20" s="12">
        <s:f validation_="true">ROUND(M20/$M$9*100,1)</s:f>
        <s:v>1</s:v>
      </s:c>
      <s:c r="O20" s="11">
        <s:v>0</s:v>
      </s:c>
      <s:c r="P20" s="37"/>
      <s:c r="R20" s="1">
        <s:v>0.84758290860819119</s:v>
      </s:c>
    </s:row>
    <s:row x14ac:dyDescent="0.25" r="21" spans="1:18" ht="36.6" customHeight="1">
      <s:c r="A21" s="17" t="s">
        <s:v>7</s:v>
      </s:c>
      <s:c r="B21" s="14" t="s">
        <s:v>45</s:v>
      </s:c>
      <s:c r="C21" s="42" t="s">
        <s:v>63</s:v>
      </s:c>
      <s:c r="D21" s="20">
        <s:v>1380</s:v>
      </s:c>
      <s:c r="E21" s="47">
        <s:f>F21</s:f>
        <s:v>6.1658258654607859E-4</s:v>
      </s:c>
      <s:c r="F21" s="47">
        <s:f>D21/$D$6</s:f>
        <s:v>6.1658258654607859E-4</s:v>
      </s:c>
      <s:c r="G21" s="11" t="s">
        <s:v>1</s:v>
      </s:c>
      <s:c r="H21" s="12">
        <s:f>(F21*I21)/E21</s:f>
        <s:v>21317.028985507248</s:v>
      </s:c>
      <s:c r="I21" s="12">
        <s:f validation_="true">M21/D21*1000</s:f>
        <s:v>21317.028985507248</s:v>
      </s:c>
      <s:c r="J21" s="11" t="s">
        <s:v>1</s:v>
      </s:c>
      <s:c r="K21" s="12">
        <s:f validation_="true">M21/$D$6*1000</s:f>
        <s:v>13.143708869361788</s:v>
      </s:c>
      <s:c r="L21" s="11" t="s">
        <s:v>1</s:v>
      </s:c>
      <s:c r="M21" s="39">
        <s:f>ROUND(R21*M20,1)</s:f>
        <s:v>29417.5</s:v>
      </s:c>
      <s:c r="N21" s="12">
        <s:f validation_="true">ROUND(M21/$M$9*100,1)</s:f>
        <s:v>0.2</s:v>
      </s:c>
      <s:c r="O21" s="11" t="s">
        <s:v>1</s:v>
      </s:c>
      <s:c r="P21" s="11" t="s">
        <s:v>1</s:v>
      </s:c>
      <s:c r="R21" s="1">
        <s:v>0.15400621294980427</s:v>
      </s:c>
    </s:row>
    <s:row x14ac:dyDescent="0.25" r="22" spans="1:18" ht="67.15" customHeight="1">
      <s:c r="A22" s="17" t="s">
        <s:v>66</s:v>
      </s:c>
      <s:c r="B22" s="14">
        <s:v>10</s:v>
      </s:c>
      <s:c r="C22" s="11" t="s">
        <s:v>63</s:v>
      </s:c>
      <s:c r="D22" s="40">
        <s:f>D20+D25</s:f>
        <s:v>9326</s:v>
      </s:c>
      <s:c r="E22" s="41">
        <s:f>F22+G22</s:f>
        <s:v>4.1668472479193686E-3</s:v>
      </s:c>
      <s:c r="F22" s="41">
        <s:f>D22/$D$6</s:f>
        <s:v>4.1668472479193686E-3</s:v>
      </s:c>
      <s:c r="G22" s="11"/>
      <s:c r="H22" s="12">
        <s:f validation_="true">(F22*I22+G22*J22)/E22</s:f>
        <s:v>24165.161912931588</s:v>
      </s:c>
      <s:c r="I22" s="12">
        <s:f validation_="true">M22/D22*1000</s:f>
        <s:v>24165.161912931588</s:v>
      </s:c>
      <s:c r="J22" s="11">
        <s:v>0</s:v>
      </s:c>
      <s:c r="K22" s="12">
        <s:f validation_="true">M22/$D$6*1000</s:f>
        <s:v>100.69253841242494</s:v>
      </s:c>
      <s:c r="L22" s="11">
        <s:v>0</s:v>
      </s:c>
      <s:c r="M22" s="39">
        <s:f>M20+M25</s:f>
        <s:v>225364.3</s:v>
      </s:c>
      <s:c r="N22" s="12">
        <s:f validation_="true">ROUND(M22/$M$9*100,1)</s:f>
        <s:v>1.2</s:v>
      </s:c>
      <s:c r="O22" s="11">
        <s:v>0</s:v>
      </s:c>
      <s:c r="P22" s="37"/>
      <s:c r="R22" s="1">
        <s:v>225364.3</s:v>
      </s:c>
    </s:row>
    <s:row x14ac:dyDescent="0.25" r="23" spans="1:18" ht="39.6" customHeight="1">
      <s:c r="A23" s="17" t="s">
        <s:v>7</s:v>
      </s:c>
      <s:c r="B23" s="14" t="s">
        <s:v>46</s:v>
      </s:c>
      <s:c r="C23" s="11" t="s">
        <s:v>63</s:v>
      </s:c>
      <s:c r="D23" s="40">
        <s:f>D21+D26</s:f>
        <s:v>1463</s:v>
      </s:c>
      <s:c r="E23" s="47">
        <s:f>F23</s:f>
        <s:v>6.5366690153399493E-4</s:v>
      </s:c>
      <s:c r="F23" s="47">
        <s:f>D23/$D$6</s:f>
        <s:v>6.5366690153399493E-4</s:v>
      </s:c>
      <s:c r="G23" s="11" t="s">
        <s:v>1</s:v>
      </s:c>
      <s:c r="H23" s="12">
        <s:f>(F23*I23)/E23</s:f>
        <s:v>21407.313738892684</s:v>
      </s:c>
      <s:c r="I23" s="12">
        <s:f validation_="true">M23/D23*1000</s:f>
        <s:v>21407.313738892684</s:v>
      </s:c>
      <s:c r="J23" s="11" t="s">
        <s:v>1</s:v>
      </s:c>
      <s:c r="K23" s="12">
        <s:f validation_="true">M23/$D$6*1000</s:f>
        <s:v>13.993252441868103</s:v>
      </s:c>
      <s:c r="L23" s="11" t="s">
        <s:v>1</s:v>
      </s:c>
      <s:c r="M23" s="39">
        <s:f>M26+M21</s:f>
        <s:v>31318.9</s:v>
      </s:c>
      <s:c r="N23" s="12">
        <s:f validation_="true">ROUND(M23/$M$9*100,1)</s:f>
        <s:v>0.2</s:v>
      </s:c>
      <s:c r="O23" s="11" t="s">
        <s:v>1</s:v>
      </s:c>
      <s:c r="P23" s="11" t="s">
        <s:v>1</s:v>
      </s:c>
    </s:row>
    <s:row x14ac:dyDescent="0.25" r="24" spans="1:18" ht="30.75" customHeight="1">
      <s:c r="A24" s="17" t="s">
        <s:v>80</s:v>
      </s:c>
      <s:c r="B24" s="14">
        <s:v>11</s:v>
      </s:c>
      <s:c r="C24" s="11"/>
      <s:c r="D24" s="40"/>
      <s:c r="E24" s="11"/>
      <s:c r="F24" s="11"/>
      <s:c r="G24" s="11"/>
      <s:c r="H24" s="12"/>
      <s:c r="I24" s="12"/>
      <s:c r="J24" s="11">
        <s:v>0</s:v>
      </s:c>
      <s:c r="K24" s="12">
        <s:f validation_="true">M24/$D$6*1000</s:f>
        <s:v>2545.5436046758405</s:v>
      </s:c>
      <s:c r="L24" s="11">
        <s:v>0</s:v>
      </s:c>
      <s:c r="M24" s="39">
        <s:f>M25+M27</s:f>
        <s:v>5697290.5999999996</s:v>
      </s:c>
      <s:c r="N24" s="12">
        <s:f validation_="true">ROUND(M24/$M$9*100,1)</s:f>
        <s:v>30.2</s:v>
      </s:c>
      <s:c r="O24" s="11">
        <s:v>0</s:v>
      </s:c>
      <s:c r="P24" s="37"/>
    </s:row>
    <s:row x14ac:dyDescent="0.25" r="25" spans="1:18" ht="39" customHeight="1">
      <s:c r="A25" s="17" t="s">
        <s:v>70</s:v>
      </s:c>
      <s:c r="B25" s="14">
        <s:v>12</s:v>
      </s:c>
      <s:c r="C25" s="42" t="s">
        <s:v>63</s:v>
      </s:c>
      <s:c r="D25" s="20">
        <s:v>1588</s:v>
      </s:c>
      <s:c r="E25" s="47">
        <s:f>F25+G25</s:f>
        <s:v>7.0951677350374845E-4</s:v>
      </s:c>
      <s:c r="F25" s="47">
        <s:f>D25/$D$6</s:f>
        <s:v>7.0951677350374845E-4</s:v>
      </s:c>
      <s:c r="G25" s="11"/>
      <s:c r="H25" s="12">
        <s:f validation_="true">(F25*I25+G25*J25)/E25</s:f>
        <s:v>21630.604534005037</s:v>
      </s:c>
      <s:c r="I25" s="12">
        <s:f validation_="true">M25/D25*1000</s:f>
        <s:v>21630.604534005037</s:v>
      </s:c>
      <s:c r="J25" s="11">
        <s:v>0</s:v>
      </s:c>
      <s:c r="K25" s="12">
        <s:f validation_="true">M25/2263026*1000</s:f>
        <s:v>15.178526450867114</s:v>
      </s:c>
      <s:c r="L25" s="11">
        <s:v>0</s:v>
      </s:c>
      <s:c r="M25" s="39">
        <s:f>ROUND(R22-M20,1)</s:f>
        <s:v>34349.4</s:v>
      </s:c>
      <s:c r="N25" s="12">
        <s:f>ROUND(M25/$M$9*100,1)</s:f>
        <s:v>0.2</s:v>
      </s:c>
      <s:c r="O25" s="11">
        <s:v>0</s:v>
      </s:c>
      <s:c r="P25" s="37"/>
      <s:c r="R25" s="1">
        <s:v>0.1524170913918089</s:v>
      </s:c>
    </s:row>
    <s:row x14ac:dyDescent="0.25" r="26" spans="1:18" ht="42" customHeight="1">
      <s:c r="A26" s="17" t="s">
        <s:v>7</s:v>
      </s:c>
      <s:c r="B26" s="14" t="s">
        <s:v>47</s:v>
      </s:c>
      <s:c r="C26" s="42" t="s">
        <s:v>63</s:v>
      </s:c>
      <s:c r="D26" s="20">
        <s:v>83</s:v>
      </s:c>
      <s:c r="E26" s="47">
        <s:f>F26</s:f>
        <s:v>3.7084314987916324E-5</s:v>
      </s:c>
      <s:c r="F26" s="47">
        <s:f>D26/$D$6</s:f>
        <s:v>3.7084314987916324E-5</s:v>
      </s:c>
      <s:c r="G26" s="11" t="s">
        <s:v>1</s:v>
      </s:c>
      <s:c r="H26" s="12">
        <s:f>(F26*I26)/E26</s:f>
        <s:v>22908.433734939761</s:v>
      </s:c>
      <s:c r="I26" s="12">
        <s:f validation_="true">M26/D26*1000</s:f>
        <s:v>22908.433734939761</s:v>
      </s:c>
      <s:c r="J26" s="11" t="s">
        <s:v>1</s:v>
      </s:c>
      <s:c r="K26" s="12">
        <s:f validation_="true">M26/$D$6*1000</s:f>
        <s:v>0.8495435725063144</s:v>
      </s:c>
      <s:c r="L26" s="11" t="s">
        <s:v>1</s:v>
      </s:c>
      <s:c r="M26" s="39">
        <s:f>ROUND(M25*R26,1)</s:f>
        <s:v>1901.4</s:v>
      </s:c>
      <s:c r="N26" s="12">
        <s:f validation_="true">ROUND(M26/$M$9*100,1)</s:f>
        <s:v>0</s:v>
      </s:c>
      <s:c r="O26" s="11" t="s">
        <s:v>1</s:v>
      </s:c>
      <s:c r="P26" s="11" t="s">
        <s:v>1</s:v>
      </s:c>
      <s:c r="R26" s="1">
        <s:v>5.5355325237342282E-2</s:v>
      </s:c>
    </s:row>
    <s:row x14ac:dyDescent="0.25" r="27" spans="1:18" ht="39" customHeight="1">
      <s:c r="A27" s="37" t="s">
        <s:v>71</s:v>
      </s:c>
      <s:c r="B27" s="14">
        <s:v>13</s:v>
      </s:c>
      <s:c r="C27" s="42" t="s">
        <s:v>62</s:v>
      </s:c>
      <s:c r="D27" s="20">
        <s:v>34904</s:v>
      </s:c>
      <s:c r="E27" s="43">
        <s:f>F27+G27</s:f>
        <s:v>1.5595071449858208E-2</s:v>
      </s:c>
      <s:c r="F27" s="43">
        <s:f>D27/$D$6</s:f>
        <s:v>1.5595071449858208E-2</s:v>
      </s:c>
      <s:c r="G27" s="11"/>
      <s:c r="H27" s="12">
        <s:f>(F27*I27+G27*J27)/E27</s:f>
        <s:v>162243.3302773321</s:v>
      </s:c>
      <s:c r="I27" s="12">
        <s:f validation_="true">M27/D27*1000</s:f>
        <s:v>162243.3302773321</s:v>
      </s:c>
      <s:c r="J27" s="11">
        <s:v>0</s:v>
      </s:c>
      <s:c r="K27" s="12">
        <s:f validation_="true">M27/$D$6*1000</s:f>
        <s:v>2530.1963279379374</s:v>
      </s:c>
      <s:c r="L27" s="11">
        <s:v>0</s:v>
      </s:c>
      <s:c r="M27" s="39">
        <s:v>5662941.1999999993</s:v>
      </s:c>
      <s:c r="N27" s="12">
        <s:f validation_="true">ROUND(M27/$M$9*100,1)</s:f>
        <s:v>30</s:v>
      </s:c>
      <s:c r="O27" s="11">
        <s:v>0</s:v>
      </s:c>
      <s:c r="P27" s="37"/>
    </s:row>
    <s:row x14ac:dyDescent="0.25" r="28" spans="1:18" ht="41.45" customHeight="1">
      <s:c r="A28" s="17" t="s">
        <s:v>7</s:v>
      </s:c>
      <s:c r="B28" s="14" t="s">
        <s:v>48</s:v>
      </s:c>
      <s:c r="C28" s="42" t="s">
        <s:v>62</s:v>
      </s:c>
      <s:c r="D28" s="20">
        <s:v>15325</s:v>
      </s:c>
      <s:c r="E28" s="43">
        <s:f>F28</s:f>
        <s:v>6.8471943034917786E-3</s:v>
      </s:c>
      <s:c r="F28" s="43">
        <s:f>D28/$D$6</s:f>
        <s:v>6.8471943034917786E-3</s:v>
      </s:c>
      <s:c r="G28" s="11" t="s">
        <s:v>1</s:v>
      </s:c>
      <s:c r="H28" s="12">
        <s:f>(F28*I28)/E28</s:f>
        <s:v>133409.63784665579</s:v>
      </s:c>
      <s:c r="I28" s="12">
        <s:f validation_="true">M28/D28*1000</s:f>
        <s:v>133409.63784665579</s:v>
      </s:c>
      <s:c r="J28" s="11" t="s">
        <s:v>1</s:v>
      </s:c>
      <s:c r="K28" s="12">
        <s:f validation_="true">M28/$D$6*1000</s:f>
        <s:v>913.48171229452271</s:v>
      </s:c>
      <s:c r="L28" s="11" t="s">
        <s:v>1</s:v>
      </s:c>
      <s:c r="M28" s="39">
        <s:f>ROUND(M27*R28,1)</s:f>
        <s:v>2044502.7</s:v>
      </s:c>
      <s:c r="N28" s="12">
        <s:f validation_="true">ROUND(M28/$M$9*100,1)</s:f>
        <s:v>10.8</s:v>
      </s:c>
      <s:c r="O28" s="11" t="s">
        <s:v>1</s:v>
      </s:c>
      <s:c r="P28" s="11" t="s">
        <s:v>1</s:v>
      </s:c>
      <s:c r="R28" s="1">
        <s:v>0.3610319557130629</s:v>
      </s:c>
    </s:row>
    <s:row x14ac:dyDescent="0.25" r="29" spans="1:18" ht="22.9" customHeight="1">
      <s:c r="A29" s="17" t="s">
        <s:v>72</s:v>
      </s:c>
      <s:c r="B29" s="14">
        <s:v>14</s:v>
      </s:c>
      <s:c r="C29" s="11"/>
      <s:c r="D29" s="40"/>
      <s:c r="E29" s="11">
        <s:f>F29</s:f>
        <s:v>0</s:v>
      </s:c>
      <s:c r="F29" s="11"/>
      <s:c r="G29" s="11" t="s">
        <s:v>1</s:v>
      </s:c>
      <s:c r="H29" s="11" t="s">
        <s:v>1</s:v>
      </s:c>
      <s:c r="I29" s="11" t="s">
        <s:v>1</s:v>
      </s:c>
      <s:c r="J29" s="11" t="s">
        <s:v>1</s:v>
      </s:c>
      <s:c r="K29" s="12">
        <s:f>M29/$D$6*1000</s:f>
        <s:v>505.77706607665374</s:v>
      </s:c>
      <s:c r="L29" s="11" t="s">
        <s:v>1</s:v>
      </s:c>
      <s:c r="M29" s="39">
        <s:f>M30+M34+M36</s:f>
        <s:v>1132001.3999999999</s:v>
      </s:c>
      <s:c r="N29" s="12">
        <s:f validation_="true">ROUND(M29/$M$9*100,1)</s:f>
        <s:v>6</s:v>
      </s:c>
      <s:c r="O29" s="11" t="s">
        <s:v>1</s:v>
      </s:c>
      <s:c r="P29" s="37"/>
    </s:row>
    <s:row x14ac:dyDescent="0.25" r="30" spans="1:18" ht="75">
      <s:c r="A30" s="17" t="s">
        <s:v>30</s:v>
      </s:c>
      <s:c r="B30" s="14">
        <s:v>15</s:v>
      </s:c>
      <s:c r="C30" s="11" t="s">
        <s:v>61</s:v>
      </s:c>
      <s:c r="D30" s="40">
        <s:v>69645</s:v>
      </s:c>
      <s:c r="E30" s="23">
        <s:f validation_="true">F30+G30</s:f>
        <s:v>3.1117314666667856E-2</s:v>
      </s:c>
      <s:c r="F30" s="41">
        <s:f>D30/$D$6</s:f>
        <s:v>3.1117314666667856E-2</s:v>
      </s:c>
      <s:c r="G30" s="11"/>
      <s:c r="H30" s="12">
        <s:f validation_="true">(F30*I30+G30*J30)/E30</s:f>
        <s:v>1554.6011917582023</s:v>
      </s:c>
      <s:c r="I30" s="12">
        <s:f validation_="true">M30/D30*1000</s:f>
        <s:v>1554.6011917582023</s:v>
      </s:c>
      <s:c r="J30" s="11">
        <s:v>0</s:v>
      </s:c>
      <s:c r="K30" s="12">
        <s:f validation_="true">M30/$D$6*1000</s:f>
        <s:v>48.375014465116841</s:v>
      </s:c>
      <s:c r="L30" s="11">
        <s:v>0</s:v>
      </s:c>
      <s:c r="M30" s="39">
        <s:f>M32+M31</s:f>
        <s:v>108270.2</s:v>
      </s:c>
      <s:c r="N30" s="12">
        <s:f validation_="true">ROUND(M30/$M$9*100,1)</s:f>
        <s:v>0.6</s:v>
      </s:c>
      <s:c r="O30" s="11">
        <s:v>0</s:v>
      </s:c>
      <s:c r="P30" s="37"/>
      <s:c r="R30" s="1">
        <s:v>108270.2</s:v>
      </s:c>
    </s:row>
    <s:row x14ac:dyDescent="0.25" r="31" spans="1:18" ht="64.15" customHeight="1">
      <s:c r="A31" s="17" t="s">
        <s:v>10</s:v>
      </s:c>
      <s:c r="B31" s="14" t="s">
        <s:v>49</s:v>
      </s:c>
      <s:c r="C31" s="11" t="s">
        <s:v>61</s:v>
      </s:c>
      <s:c r="D31" s="40">
        <s:v>50937</s:v>
      </s:c>
      <s:c r="E31" s="23">
        <s:f validation_="true">F31+G31</s:f>
        <s:v>2.2758599428186671E-2</s:v>
      </s:c>
      <s:c r="F31" s="41">
        <s:f validation_="true">D31/$D$6</s:f>
        <s:v>2.2758599428186671E-2</s:v>
      </s:c>
      <s:c r="G31" s="11"/>
      <s:c r="H31" s="12">
        <s:f validation_="true">(F31*I31+G31*J31)/E31</s:f>
        <s:v>783.92524098396063</s:v>
      </s:c>
      <s:c r="I31" s="12">
        <s:f validation_="true">M31/D31*1000</s:f>
        <s:v>783.92524098396063</s:v>
      </s:c>
      <s:c r="J31" s="11">
        <s:v>0</s:v>
      </s:c>
      <s:c r="K31" s="12">
        <s:f validation_="true">M31/$D$6*1000</s:f>
        <s:v>17.841040541198666</s:v>
      </s:c>
      <s:c r="L31" s="11">
        <s:v>0</s:v>
      </s:c>
      <s:c r="M31" s="39">
        <s:f>ROUND(R30*R31,1)</s:f>
        <s:v>39930.800000000003</s:v>
      </s:c>
      <s:c r="N31" s="12">
        <s:f validation_="true">ROUND(M31/$M$9*100,1)</s:f>
        <s:v>0.2</s:v>
      </s:c>
      <s:c r="O31" s="11">
        <s:v>0</s:v>
      </s:c>
      <s:c r="P31" s="37"/>
      <s:c r="R31" s="1">
        <s:v>0.36880698308056847</s:v>
      </s:c>
    </s:row>
    <s:row x14ac:dyDescent="0.25" r="32" spans="1:18" ht="44.45" customHeight="1">
      <s:c r="A32" s="17" t="s">
        <s:v>86</s:v>
      </s:c>
      <s:c r="B32" s="14" t="s">
        <s:v>50</s:v>
      </s:c>
      <s:c r="C32" s="42" t="s">
        <s:v>61</s:v>
      </s:c>
      <s:c r="D32" s="20">
        <s:v>18708</s:v>
      </s:c>
      <s:c r="E32" s="23">
        <s:f validation_="true">F32+G32</s:f>
        <s:v>8.3587152384811871E-3</s:v>
      </s:c>
      <s:c r="F32" s="41">
        <s:f validation_="true">D32/$D$6</s:f>
        <s:v>8.3587152384811871E-3</s:v>
      </s:c>
      <s:c r="G32" s="11"/>
      <s:c r="H32" s="12">
        <s:f validation_="true">(F32*I32+G32*J32)/E32</s:f>
        <s:v>3652.9506093649775</s:v>
      </s:c>
      <s:c r="I32" s="12">
        <s:f validation_="true">M32/D32*1000</s:f>
        <s:v>3652.9506093649775</s:v>
      </s:c>
      <s:c r="J32" s="11">
        <s:v>0</s:v>
      </s:c>
      <s:c r="K32" s="12">
        <s:f validation_="true">M32/$D$6*1000</s:f>
        <s:v>30.533973923918175</s:v>
      </s:c>
      <s:c r="L32" s="11">
        <s:v>0</s:v>
      </s:c>
      <s:c r="M32" s="39">
        <s:f>R30-M31</s:f>
        <s:v>68339.399999999994</s:v>
      </s:c>
      <s:c r="N32" s="12">
        <s:f validation_="true">ROUND(M32/$M$9*100,1)</s:f>
        <s:v>0.4</s:v>
      </s:c>
      <s:c r="O32" s="11">
        <s:v>0</s:v>
      </s:c>
      <s:c r="P32" s="37"/>
    </s:row>
    <s:row x14ac:dyDescent="0.25" r="33" spans="1:19" ht="28.15" customHeight="1">
      <s:c r="A33" s="17" t="s">
        <s:v>11</s:v>
      </s:c>
      <s:c r="B33" s="14" t="s">
        <s:v>51</s:v>
      </s:c>
      <s:c r="C33" s="42" t="s">
        <s:v>61</s:v>
      </s:c>
      <s:c r="D33" s="20">
        <s:v>986</s:v>
      </s:c>
      <s:c r="E33" s="24">
        <s:f validation_="true">F33+G33</s:f>
        <s:v>4.4054379009741561E-4</s:v>
      </s:c>
      <s:c r="F33" s="48">
        <s:f validation_="true">D33/$D$6</s:f>
        <s:v>4.4054379009741561E-4</s:v>
      </s:c>
      <s:c r="G33" s="11"/>
      <s:c r="H33" s="12">
        <s:f validation_="true">(F33*I33+G33*J33)/E33</s:f>
        <s:v>3886.6125760649088</s:v>
      </s:c>
      <s:c r="I33" s="12">
        <s:f validation_="true">M33/D33*1000</s:f>
        <s:v>3886.6125760649088</s:v>
      </s:c>
      <s:c r="J33" s="11">
        <s:v>0</s:v>
      </s:c>
      <s:c r="K33" s="12">
        <s:f validation_="true">M33/$D$6*1000</s:f>
        <s:v>1.7122230348999148</s:v>
      </s:c>
      <s:c r="L33" s="11">
        <s:v>0</s:v>
      </s:c>
      <s:c r="M33" s="39">
        <s:f>ROUND(M32*R33,1)</s:f>
        <s:v>3832.2</s:v>
      </s:c>
      <s:c r="N33" s="12">
        <s:f validation_="true">ROUND(M33/$M$9*100,1)</s:f>
        <s:v>0</s:v>
      </s:c>
      <s:c r="O33" s="11">
        <s:v>0</s:v>
      </s:c>
      <s:c r="P33" s="37"/>
      <s:c r="R33" s="1">
        <s:v>5.6076113847241295E-2</s:v>
      </s:c>
    </s:row>
    <s:row x14ac:dyDescent="0.25" r="34" spans="1:19" ht="95.45" customHeight="1">
      <s:c r="A34" s="17" t="s">
        <s:v>23</s:v>
      </s:c>
      <s:c r="B34" s="14">
        <s:v>16</s:v>
      </s:c>
      <s:c r="C34" s="11" t="s">
        <s:v>59</s:v>
      </s:c>
      <s:c r="D34" s="40">
        <s:v>217020</s:v>
      </s:c>
      <s:c r="E34" s="41">
        <s:f validation_="true">F34+G34</s:f>
        <s:v>9.6964313719007225E-2</s:v>
      </s:c>
      <s:c r="F34" s="41">
        <s:f validation_="true">D34/$D$6</s:f>
        <s:v>9.6964313719007225E-2</s:v>
      </s:c>
      <s:c r="G34" s="11"/>
      <s:c r="H34" s="12">
        <s:f validation_="true">(F34*I34+G34*J34)/E34</s:f>
        <s:v>4717.2205326698004</s:v>
      </s:c>
      <s:c r="I34" s="12">
        <s:f validation_="true">M34/D34*1000</s:f>
        <s:v>4717.2205326698004</s:v>
      </s:c>
      <s:c r="J34" s="11">
        <s:v>0</s:v>
      </s:c>
      <s:c r="K34" s="12">
        <s:f validation_="true">M34/$D$6*1000</s:f>
        <s:v>457.40205161153688</s:v>
      </s:c>
      <s:c r="L34" s="11">
        <s:v>0</s:v>
      </s:c>
      <s:c r="M34" s="39">
        <s:v>1023731.2</s:v>
      </s:c>
      <s:c r="N34" s="12">
        <s:f>ROUND(M34/$M$9*100,1)</s:f>
        <s:v>5.4</s:v>
      </s:c>
      <s:c r="O34" s="11">
        <s:v>0</s:v>
      </s:c>
      <s:c r="P34" s="37"/>
    </s:row>
    <s:row x14ac:dyDescent="0.25" r="35" spans="1:19" ht="18.75">
      <s:c r="A35" s="17" t="s">
        <s:v>11</s:v>
      </s:c>
      <s:c r="B35" s="14" t="s">
        <s:v>52</s:v>
      </s:c>
      <s:c r="C35" s="42" t="s">
        <s:v>59</s:v>
      </s:c>
      <s:c r="D35" s="20">
        <s:v>5120</s:v>
      </s:c>
      <s:c r="E35" s="48">
        <s:f validation_="true">F35+G35</s:f>
        <s:v>2.2876107558811032E-3</s:v>
      </s:c>
      <s:c r="F35" s="48">
        <s:f validation_="true">D35/$D$6</s:f>
        <s:v>2.2876107558811032E-3</s:v>
      </s:c>
      <s:c r="G35" s="11"/>
      <s:c r="H35" s="12">
        <s:f validation_="true">(F35*I35+G35*J35)/E35</s:f>
        <s:v>16599.8046875</s:v>
      </s:c>
      <s:c r="I35" s="12">
        <s:f validation_="true">M35/D35*1000</s:f>
        <s:v>16599.8046875</s:v>
      </s:c>
      <s:c r="J35" s="11">
        <s:v>0</s:v>
      </s:c>
      <s:c r="K35" s="12">
        <s:f validation_="true">M35/$D$6*1000</s:f>
        <s:v>37.973891748650551</s:v>
      </s:c>
      <s:c r="L35" s="11">
        <s:v>0</s:v>
      </s:c>
      <s:c r="M35" s="39">
        <s:f>ROUND(M34*R35,1)</s:f>
        <s:v>84991</s:v>
      </s:c>
      <s:c r="N35" s="12">
        <s:f>ROUND(M35/$M$9*100,1)</s:f>
        <s:v>0.5</s:v>
      </s:c>
      <s:c r="O35" s="11">
        <s:v>0</s:v>
      </s:c>
      <s:c r="P35" s="37"/>
      <s:c r="R35" s="1">
        <s:v>8.3020853042988021E-2</s:v>
      </s:c>
    </s:row>
    <s:row x14ac:dyDescent="0.25" r="36" spans="1:19" ht="44.45" customHeight="1">
      <s:c r="A36" s="17" t="s">
        <s:v>34</s:v>
      </s:c>
      <s:c r="B36" s="14">
        <s:v>17</s:v>
      </s:c>
      <s:c r="C36" s="11" t="s">
        <s:v>63</s:v>
      </s:c>
      <s:c r="D36" s="40"/>
      <s:c r="E36" s="11">
        <s:f validation_="true">F36+G36</s:f>
        <s:v>0</s:v>
      </s:c>
      <s:c r="F36" s="11"/>
      <s:c r="G36" s="11"/>
      <s:c r="H36" s="12"/>
      <s:c r="I36" s="12"/>
      <s:c r="J36" s="11">
        <s:v>0</s:v>
      </s:c>
      <s:c r="K36" s="12">
        <s:f validation_="true">M36/$D$6*1000</s:f>
        <s:v>0</s:v>
      </s:c>
      <s:c r="L36" s="11">
        <s:v>0</s:v>
      </s:c>
      <s:c r="M36" s="39"/>
      <s:c r="N36" s="12">
        <s:f validation_="true">ROUND(M36/$M$9*100,1)</s:f>
        <s:v>0</s:v>
      </s:c>
      <s:c r="O36" s="11">
        <s:v>0</s:v>
      </s:c>
      <s:c r="P36" s="37"/>
    </s:row>
    <s:row x14ac:dyDescent="0.25" r="37" spans="1:19" ht="44.45" customHeight="1">
      <s:c r="A37" s="17" t="s">
        <s:v>24</s:v>
      </s:c>
      <s:c r="B37" s="36"/>
      <s:c r="C37" s="11" t="s">
        <s:v>1</s:v>
      </s:c>
      <s:c r="D37" s="40"/>
      <s:c r="E37" s="11" t="s">
        <s:v>1</s:v>
      </s:c>
      <s:c r="F37" s="11" t="s">
        <s:v>1</s:v>
      </s:c>
      <s:c r="G37" s="11" t="s">
        <s:v>1</s:v>
      </s:c>
      <s:c r="H37" s="12" t="s">
        <s:v>1</s:v>
      </s:c>
      <s:c r="I37" s="12" t="s">
        <s:v>1</s:v>
      </s:c>
      <s:c r="J37" s="11" t="s">
        <s:v>1</s:v>
      </s:c>
      <s:c r="K37" s="12">
        <s:f>K38+K39</s:f>
        <s:v>2436.7218716587813</s:v>
      </s:c>
      <s:c r="L37" s="11" t="s">
        <s:v>1</s:v>
      </s:c>
      <s:c r="M37" s="39">
        <s:f>M38+M39</s:f>
        <s:v>5453732</s:v>
      </s:c>
      <s:c r="N37" s="12">
        <s:f>ROUND(M37/$M$9*100,1)</s:f>
        <s:v>28.9</s:v>
      </s:c>
      <s:c r="O37" s="11" t="s">
        <s:v>1</s:v>
      </s:c>
      <s:c r="P37" s="37"/>
      <s:c r="S37" s="10"/>
    </s:row>
    <s:row x14ac:dyDescent="0.25" r="38" spans="1:19" ht="235.15" customHeight="1">
      <s:c r="A38" s="17" t="s">
        <s:v>35</s:v>
      </s:c>
      <s:c r="B38" s="14">
        <s:v>18</s:v>
      </s:c>
      <s:c r="C38" s="11" t="s">
        <s:v>1</s:v>
      </s:c>
      <s:c r="D38" s="40"/>
      <s:c r="E38" s="11" t="s">
        <s:v>1</s:v>
      </s:c>
      <s:c r="F38" s="11" t="s">
        <s:v>1</s:v>
      </s:c>
      <s:c r="G38" s="11" t="s">
        <s:v>1</s:v>
      </s:c>
      <s:c r="H38" s="12" t="s">
        <s:v>1</s:v>
      </s:c>
      <s:c r="I38" s="12" t="s">
        <s:v>1</s:v>
      </s:c>
      <s:c r="J38" s="11" t="s">
        <s:v>1</s:v>
      </s:c>
      <s:c r="K38" s="12">
        <s:f>M38/$D$6*1000</s:f>
        <s:v>1652.3065326925043</s:v>
      </s:c>
      <s:c r="L38" s="11" t="s">
        <s:v>1</s:v>
      </s:c>
      <s:c r="M38" s="39">
        <s:v>3698098.3</s:v>
      </s:c>
      <s:c r="N38" s="12">
        <s:f>ROUND(M38/$M$9*100,1)</s:f>
        <s:v>19.600000000000001</s:v>
      </s:c>
      <s:c r="O38" s="11" t="s">
        <s:v>1</s:v>
      </s:c>
      <s:c r="P38" s="37"/>
      <s:c r="R38" s="10"/>
    </s:row>
    <s:row x14ac:dyDescent="0.25" r="39" spans="1:19" ht="67.15" customHeight="1">
      <s:c r="A39" s="37" t="s">
        <s:v>12</s:v>
      </s:c>
      <s:c r="B39" s="14">
        <s:v>19</s:v>
      </s:c>
      <s:c r="C39" s="11" t="s">
        <s:v>1</s:v>
      </s:c>
      <s:c r="D39" s="40">
        <s:v>6560</s:v>
      </s:c>
      <s:c r="E39" s="11">
        <s:f>F39+G39</s:f>
        <s:v>0</s:v>
      </s:c>
      <s:c r="F39" s="11"/>
      <s:c r="G39" s="11"/>
      <s:c r="H39" s="12">
        <s:f>H40+H41</s:f>
        <s:v>0</s:v>
      </s:c>
      <s:c r="I39" s="12"/>
      <s:c r="J39" s="11">
        <s:v>0</s:v>
      </s:c>
      <s:c r="K39" s="12">
        <s:f>M39/$D$6*1000</s:f>
        <s:v>784.41533896627686</s:v>
      </s:c>
      <s:c r="L39" s="11">
        <s:v>0</s:v>
      </s:c>
      <s:c r="M39" s="39">
        <s:f>M40</s:f>
        <s:v>1755633.7</s:v>
      </s:c>
      <s:c r="N39" s="12">
        <s:f>ROUND(M39/$M$9*100,1)</s:f>
        <s:v>9.3000000000000007</s:v>
      </s:c>
      <s:c r="O39" s="11">
        <s:v>0</s:v>
      </s:c>
      <s:c r="P39" s="37"/>
      <s:c r="R39" s="10"/>
    </s:row>
    <s:row x14ac:dyDescent="0.25" r="40" spans="1:19" ht="154.15" customHeight="1">
      <s:c r="A40" s="17" t="s">
        <s:v>74</s:v>
      </s:c>
      <s:c r="B40" s="14" t="s">
        <s:v>53</s:v>
      </s:c>
      <s:c r="C40" s="11" t="s">
        <s:v>1</s:v>
      </s:c>
      <s:c r="D40" s="40">
        <s:v>6560</s:v>
      </s:c>
      <s:c r="E40" s="11">
        <s:f>F40</s:f>
        <s:v>0</s:v>
      </s:c>
      <s:c r="F40" s="11"/>
      <s:c r="G40" s="11" t="s">
        <s:v>1</s:v>
      </s:c>
      <s:c r="H40" s="12"/>
      <s:c r="I40" s="12"/>
      <s:c r="J40" s="11" t="s">
        <s:v>1</s:v>
      </s:c>
      <s:c r="K40" s="12">
        <s:f>M40/$D$6*1000</s:f>
        <s:v>784.41533896627686</s:v>
      </s:c>
      <s:c r="L40" s="11" t="s">
        <s:v>1</s:v>
      </s:c>
      <s:c r="M40" s="39">
        <s:v>1755633.7</s:v>
      </s:c>
      <s:c r="N40" s="12">
        <s:f validation_="true">ROUND(M40/$M$9*100,1)</s:f>
        <s:v>9.3000000000000007</s:v>
      </s:c>
      <s:c r="O40" s="11" t="s">
        <s:v>1</s:v>
      </s:c>
      <s:c r="P40" s="11" t="s">
        <s:v>1</s:v>
      </s:c>
    </s:row>
    <s:row x14ac:dyDescent="0.25" r="41" spans="1:19" ht="96" customHeight="1">
      <s:c r="A41" s="17" t="s">
        <s:v>36</s:v>
      </s:c>
      <s:c r="B41" s="14" t="s">
        <s:v>54</s:v>
      </s:c>
      <s:c r="C41" s="11" t="s">
        <s:v>1</s:v>
      </s:c>
      <s:c r="D41" s="40"/>
      <s:c r="E41" s="11">
        <s:f validation_="true">F41</s:f>
        <s:v>0</s:v>
      </s:c>
      <s:c r="F41" s="11"/>
      <s:c r="G41" s="11" t="s">
        <s:v>1</s:v>
      </s:c>
      <s:c r="H41" s="12">
        <s:v>0</s:v>
      </s:c>
      <s:c r="I41" s="12"/>
      <s:c r="J41" s="11" t="s">
        <s:v>1</s:v>
      </s:c>
      <s:c r="K41" s="12"/>
      <s:c r="L41" s="11" t="s">
        <s:v>1</s:v>
      </s:c>
      <s:c r="M41" s="39"/>
      <s:c r="N41" s="12">
        <s:f validation_="true">ROUND(M41/$M$9*100,1)</s:f>
        <s:v>0</s:v>
      </s:c>
      <s:c r="O41" s="11" t="s">
        <s:v>1</s:v>
      </s:c>
      <s:c r="P41" s="11" t="s">
        <s:v>1</s:v>
      </s:c>
    </s:row>
    <s:row x14ac:dyDescent="0.25" r="42" spans="1:19" ht="60.6" customHeight="1">
      <s:c r="A42" s="17" t="s">
        <s:v>13</s:v>
      </s:c>
      <s:c r="B42" s="14">
        <s:v>20</s:v>
      </s:c>
      <s:c r="C42" s="11" t="s">
        <s:v>1</s:v>
      </s:c>
      <s:c r="D42" s="40"/>
      <s:c r="E42" s="11">
        <s:f validation_="true">F42</s:f>
        <s:v>0</s:v>
      </s:c>
      <s:c r="F42" s="11"/>
      <s:c r="G42" s="11" t="s">
        <s:v>1</s:v>
      </s:c>
      <s:c r="H42" s="12">
        <s:v>0</s:v>
      </s:c>
      <s:c r="I42" s="12"/>
      <s:c r="J42" s="11" t="s">
        <s:v>1</s:v>
      </s:c>
      <s:c r="K42" s="12"/>
      <s:c r="L42" s="11" t="s">
        <s:v>1</s:v>
      </s:c>
      <s:c r="M42" s="39">
        <s:f>M43+M44</s:f>
        <s:v>0</s:v>
      </s:c>
      <s:c r="N42" s="12">
        <s:f>N43+N44</s:f>
        <s:v>0</s:v>
      </s:c>
      <s:c r="O42" s="11" t="s">
        <s:v>1</s:v>
      </s:c>
      <s:c r="P42" s="11" t="s">
        <s:v>1</s:v>
      </s:c>
    </s:row>
    <s:row x14ac:dyDescent="0.25" r="43" spans="1:19" ht="94.9" customHeight="1">
      <s:c r="A43" s="17" t="s">
        <s:v>37</s:v>
      </s:c>
      <s:c r="B43" s="14" t="s">
        <s:v>55</s:v>
      </s:c>
      <s:c r="C43" s="11" t="s">
        <s:v>1</s:v>
      </s:c>
      <s:c r="D43" s="40"/>
      <s:c r="E43" s="11" t="s">
        <s:v>1</s:v>
      </s:c>
      <s:c r="F43" s="11" t="s">
        <s:v>1</s:v>
      </s:c>
      <s:c r="G43" s="11" t="s">
        <s:v>1</s:v>
      </s:c>
      <s:c r="H43" s="12" t="s">
        <s:v>1</s:v>
      </s:c>
      <s:c r="I43" s="12" t="s">
        <s:v>1</s:v>
      </s:c>
      <s:c r="J43" s="11" t="s">
        <s:v>1</s:v>
      </s:c>
      <s:c r="K43" s="12"/>
      <s:c r="L43" s="11" t="s">
        <s:v>1</s:v>
      </s:c>
      <s:c r="M43" s="39"/>
      <s:c r="N43" s="12">
        <s:f validation_="true">ROUND(M43/$M$9*100,1)</s:f>
        <s:v>0</s:v>
      </s:c>
      <s:c r="O43" s="11" t="s">
        <s:v>1</s:v>
      </s:c>
      <s:c r="P43" s="11" t="s">
        <s:v>1</s:v>
      </s:c>
    </s:row>
    <s:row x14ac:dyDescent="0.25" r="44" spans="1:19" ht="121.15" customHeight="1">
      <s:c r="A44" s="17" t="s">
        <s:v>38</s:v>
      </s:c>
      <s:c r="B44" s="14" t="s">
        <s:v>56</s:v>
      </s:c>
      <s:c r="C44" s="11" t="s">
        <s:v>1</s:v>
      </s:c>
      <s:c r="D44" s="40"/>
      <s:c r="E44" s="11" t="s">
        <s:v>1</s:v>
      </s:c>
      <s:c r="F44" s="11" t="s">
        <s:v>1</s:v>
      </s:c>
      <s:c r="G44" s="11" t="s">
        <s:v>1</s:v>
      </s:c>
      <s:c r="H44" s="12" t="s">
        <s:v>1</s:v>
      </s:c>
      <s:c r="I44" s="12" t="s">
        <s:v>1</s:v>
      </s:c>
      <s:c r="J44" s="11" t="s">
        <s:v>1</s:v>
      </s:c>
      <s:c r="K44" s="12"/>
      <s:c r="L44" s="11" t="s">
        <s:v>1</s:v>
      </s:c>
      <s:c r="M44" s="39"/>
      <s:c r="N44" s="12">
        <s:f validation_="true">ROUND(M44/$M$9*100,1)</s:f>
        <s:v>0</s:v>
      </s:c>
      <s:c r="O44" s="11" t="s">
        <s:v>1</s:v>
      </s:c>
      <s:c r="P44" s="11" t="s">
        <s:v>1</s:v>
      </s:c>
    </s:row>
    <s:row x14ac:dyDescent="0.25" r="45" spans="1:19" ht="96.6" customHeight="1">
      <s:c r="A45" s="17" t="s">
        <s:v>25</s:v>
      </s:c>
      <s:c r="B45" s="36"/>
      <s:c r="C45" s="42" t="s">
        <s:v>1</s:v>
      </s:c>
      <s:c r="D45" s="20"/>
      <s:c r="E45" s="11" t="s">
        <s:v>1</s:v>
      </s:c>
      <s:c r="F45" s="11" t="s">
        <s:v>1</s:v>
      </s:c>
      <s:c r="G45" s="11" t="s">
        <s:v>1</s:v>
      </s:c>
      <s:c r="H45" s="12" t="s">
        <s:v>1</s:v>
      </s:c>
      <s:c r="I45" s="12" t="s">
        <s:v>1</s:v>
      </s:c>
      <s:c r="J45" s="11" t="s">
        <s:v>1</s:v>
      </s:c>
      <s:c r="K45" s="12">
        <s:f>M45/$D$6*1000</s:f>
        <s:v>798.7093317987277</s:v>
      </s:c>
      <s:c r="L45" s="11" t="s">
        <s:v>1</s:v>
      </s:c>
      <s:c r="M45" s="39">
        <s:f>M46+M48+M47</s:f>
        <s:v>1787625.7</s:v>
      </s:c>
      <s:c r="N45" s="12">
        <s:f>ROUND(M45/$M$9*100,1)</s:f>
        <s:v>9.5</s:v>
      </s:c>
      <s:c r="O45" s="11" t="s">
        <s:v>1</s:v>
      </s:c>
      <s:c r="P45" s="11" t="s">
        <s:v>1</s:v>
      </s:c>
      <s:c r="R45" s="10"/>
    </s:row>
    <s:row x14ac:dyDescent="0.25" r="46" spans="1:19" ht="98.45" customHeight="1">
      <s:c r="A46" s="17" t="s">
        <s:v>75</s:v>
      </s:c>
      <s:c r="B46" s="14">
        <s:v>21</s:v>
      </s:c>
      <s:c r="C46" s="11" t="s">
        <s:v>1</s:v>
      </s:c>
      <s:c r="D46" s="40"/>
      <s:c r="E46" s="11" t="s">
        <s:v>1</s:v>
      </s:c>
      <s:c r="F46" s="11" t="s">
        <s:v>1</s:v>
      </s:c>
      <s:c r="G46" s="11" t="s">
        <s:v>1</s:v>
      </s:c>
      <s:c r="H46" s="12" t="s">
        <s:v>1</s:v>
      </s:c>
      <s:c r="I46" s="12" t="s">
        <s:v>1</s:v>
      </s:c>
      <s:c r="J46" s="11" t="s">
        <s:v>1</s:v>
      </s:c>
      <s:c r="K46" s="12">
        <s:f>M46/$D$6*1000</s:f>
        <s:v>797.6162381045358</s:v>
      </s:c>
      <s:c r="L46" s="11" t="s">
        <s:v>1</s:v>
      </s:c>
      <s:c r="M46" s="39">
        <s:v>1785179.2</s:v>
      </s:c>
      <s:c r="N46" s="12">
        <s:f>ROUND(M46/$M$9*100,1)</s:f>
        <s:v>9.5</s:v>
      </s:c>
      <s:c r="O46" s="11" t="s">
        <s:v>1</s:v>
      </s:c>
      <s:c r="P46" s="11" t="s">
        <s:v>1</s:v>
      </s:c>
    </s:row>
    <s:row x14ac:dyDescent="0.25" r="47" spans="1:19" ht="72.75" customHeight="1">
      <s:c r="A47" s="17" t="s">
        <s:v>39</s:v>
      </s:c>
      <s:c r="B47" s="14">
        <s:v>22</s:v>
      </s:c>
      <s:c r="C47" s="11" t="s">
        <s:v>1</s:v>
      </s:c>
      <s:c r="D47" s="20"/>
      <s:c r="E47" s="11" t="s">
        <s:v>1</s:v>
      </s:c>
      <s:c r="F47" s="11" t="s">
        <s:v>1</s:v>
      </s:c>
      <s:c r="G47" s="11" t="s">
        <s:v>1</s:v>
      </s:c>
      <s:c r="H47" s="12" t="s">
        <s:v>1</s:v>
      </s:c>
      <s:c r="I47" s="12" t="s">
        <s:v>1</s:v>
      </s:c>
      <s:c r="J47" s="11" t="s">
        <s:v>1</s:v>
      </s:c>
      <s:c r="K47" s="12">
        <s:f>M47/$D$6*1000</s:f>
        <s:v>1.0930936941920153</s:v>
      </s:c>
      <s:c r="L47" s="11" t="s">
        <s:v>1</s:v>
      </s:c>
      <s:c r="M47" s="39">
        <s:v>2446.5</s:v>
      </s:c>
      <s:c r="N47" s="12">
        <s:f>ROUND(M47/$M$9*100,1)</s:f>
        <s:v>0</s:v>
      </s:c>
      <s:c r="O47" s="11" t="s">
        <s:v>1</s:v>
      </s:c>
      <s:c r="P47" s="11" t="s">
        <s:v>1</s:v>
      </s:c>
    </s:row>
    <s:row x14ac:dyDescent="0.25" r="48" spans="1:19" ht="114" customHeight="1">
      <s:c r="A48" s="13" t="s">
        <s:v>40</s:v>
      </s:c>
      <s:c r="B48" s="14">
        <s:v>23</s:v>
      </s:c>
      <s:c r="C48" s="11" t="s">
        <s:v>1</s:v>
      </s:c>
      <s:c r="D48" s="20"/>
      <s:c r="E48" s="11" t="s">
        <s:v>1</s:v>
      </s:c>
      <s:c r="F48" s="11" t="s">
        <s:v>1</s:v>
      </s:c>
      <s:c r="G48" s="11" t="s">
        <s:v>1</s:v>
      </s:c>
      <s:c r="H48" s="12" t="s">
        <s:v>1</s:v>
      </s:c>
      <s:c r="I48" s="12" t="s">
        <s:v>1</s:v>
      </s:c>
      <s:c r="J48" s="12" t="s">
        <s:v>1</s:v>
      </s:c>
      <s:c r="K48" s="12"/>
      <s:c r="L48" s="12"/>
      <s:c r="M48" s="12"/>
      <s:c r="N48" s="12" t="s">
        <s:v>1</s:v>
      </s:c>
      <s:c r="O48" s="11" t="s">
        <s:v>1</s:v>
      </s:c>
      <s:c r="P48" s="11" t="s">
        <s:v>1</s:v>
      </s:c>
    </s:row>
    <s:row x14ac:dyDescent="0.25" r="49" spans="1:16" ht="70.15" customHeight="1">
      <s:c r="A49" s="49" t="s">
        <s:v>88</s:v>
      </s:c>
      <s:c r="B49" s="49"/>
      <s:c r="C49" s="49"/>
      <s:c r="D49" s="49"/>
      <s:c r="E49" s="49"/>
      <s:c r="F49" s="49"/>
      <s:c r="G49" s="49"/>
      <s:c r="H49" s="49"/>
      <s:c r="I49" s="49"/>
      <s:c r="J49" s="49"/>
      <s:c r="K49" s="49"/>
      <s:c r="L49" s="49"/>
      <s:c r="M49" s="49"/>
      <s:c r="N49" s="49"/>
      <s:c r="O49" s="49"/>
      <s:c r="P49" s="49"/>
    </s:row>
    <s:row x14ac:dyDescent="0.25" r="50" spans="1:16" ht="23.45" customHeight="1">
      <s:c r="A50" s="49" t="s">
        <s:v>69</s:v>
      </s:c>
      <s:c r="B50" s="49"/>
      <s:c r="C50" s="49"/>
      <s:c r="D50" s="49"/>
      <s:c r="E50" s="49"/>
      <s:c r="F50" s="49"/>
      <s:c r="G50" s="49"/>
      <s:c r="H50" s="49"/>
      <s:c r="I50" s="49"/>
      <s:c r="J50" s="49"/>
      <s:c r="K50" s="49"/>
      <s:c r="L50" s="49"/>
      <s:c r="M50" s="49"/>
      <s:c r="N50" s="49"/>
      <s:c r="O50" s="49"/>
      <s:c r="P50" s="49"/>
    </s:row>
    <s:row x14ac:dyDescent="0.25" r="51" spans="1:16" ht="55.15" customHeight="1">
      <s:c r="A51" s="49" t="s">
        <s:v>76</s:v>
      </s:c>
      <s:c r="B51" s="49"/>
      <s:c r="C51" s="49"/>
      <s:c r="D51" s="49"/>
      <s:c r="E51" s="49"/>
      <s:c r="F51" s="49"/>
      <s:c r="G51" s="49"/>
      <s:c r="H51" s="49"/>
      <s:c r="I51" s="49"/>
      <s:c r="J51" s="49"/>
      <s:c r="K51" s="49"/>
      <s:c r="L51" s="49"/>
      <s:c r="M51" s="49"/>
      <s:c r="N51" s="49"/>
      <s:c r="O51" s="49"/>
      <s:c r="P51" s="49"/>
    </s:row>
    <s:row x14ac:dyDescent="0.25" r="52" spans="1:16" ht="26.45" customHeight="1">
      <s:c r="A52" s="49" t="s">
        <s:v>41</s:v>
      </s:c>
      <s:c r="B52" s="49"/>
      <s:c r="C52" s="49"/>
      <s:c r="D52" s="49"/>
      <s:c r="E52" s="49"/>
      <s:c r="F52" s="49"/>
      <s:c r="G52" s="49"/>
      <s:c r="H52" s="49"/>
      <s:c r="I52" s="49"/>
      <s:c r="J52" s="49"/>
      <s:c r="K52" s="49"/>
      <s:c r="L52" s="49"/>
      <s:c r="M52" s="49"/>
      <s:c r="N52" s="49"/>
      <s:c r="O52" s="49"/>
      <s:c r="P52" s="49"/>
    </s:row>
    <s:row x14ac:dyDescent="0.25" r="53" spans="1:16" ht="43.15" customHeight="1">
      <s:c r="A53" s="49" t="s">
        <s:v>77</s:v>
      </s:c>
      <s:c r="B53" s="49"/>
      <s:c r="C53" s="49"/>
      <s:c r="D53" s="49"/>
      <s:c r="E53" s="49"/>
      <s:c r="F53" s="49"/>
      <s:c r="G53" s="49"/>
      <s:c r="H53" s="49"/>
      <s:c r="I53" s="49"/>
      <s:c r="J53" s="49"/>
      <s:c r="K53" s="49"/>
      <s:c r="L53" s="49"/>
      <s:c r="M53" s="49"/>
      <s:c r="N53" s="49"/>
      <s:c r="O53" s="49"/>
      <s:c r="P53" s="49"/>
    </s:row>
    <s:row x14ac:dyDescent="0.25" r="54" spans="1:16" ht="37.9" customHeight="1">
      <s:c r="A54" s="49" t="s">
        <s:v>78</s:v>
      </s:c>
      <s:c r="B54" s="49"/>
      <s:c r="C54" s="49"/>
      <s:c r="D54" s="49"/>
      <s:c r="E54" s="49"/>
      <s:c r="F54" s="49"/>
      <s:c r="G54" s="49"/>
      <s:c r="H54" s="49"/>
      <s:c r="I54" s="49"/>
      <s:c r="J54" s="49"/>
      <s:c r="K54" s="49"/>
      <s:c r="L54" s="49"/>
      <s:c r="M54" s="49"/>
      <s:c r="N54" s="49"/>
      <s:c r="O54" s="49"/>
      <s:c r="P54" s="49"/>
    </s:row>
    <s:row x14ac:dyDescent="0.25" r="55" spans="1:16" ht="89.45" customHeight="1">
      <s:c r="A55" s="49" t="s">
        <s:v>67</s:v>
      </s:c>
      <s:c r="B55" s="49"/>
      <s:c r="C55" s="49"/>
      <s:c r="D55" s="49"/>
      <s:c r="E55" s="49"/>
      <s:c r="F55" s="49"/>
      <s:c r="G55" s="49"/>
      <s:c r="H55" s="49"/>
      <s:c r="I55" s="49"/>
      <s:c r="J55" s="49"/>
      <s:c r="K55" s="49"/>
      <s:c r="L55" s="49"/>
      <s:c r="M55" s="49"/>
      <s:c r="N55" s="49"/>
      <s:c r="O55" s="49"/>
      <s:c r="P55" s="49"/>
    </s:row>
    <s:row x14ac:dyDescent="0.25" r="56" spans="1:16" ht="39.6" customHeight="1">
      <s:c r="A56" s="49" t="s">
        <s:v>42</s:v>
      </s:c>
      <s:c r="B56" s="49"/>
      <s:c r="C56" s="49"/>
      <s:c r="D56" s="49"/>
      <s:c r="E56" s="49"/>
      <s:c r="F56" s="49"/>
      <s:c r="G56" s="49"/>
      <s:c r="H56" s="49"/>
      <s:c r="I56" s="49"/>
      <s:c r="J56" s="49"/>
      <s:c r="K56" s="49"/>
      <s:c r="L56" s="49"/>
      <s:c r="M56" s="49"/>
      <s:c r="N56" s="49"/>
      <s:c r="O56" s="49"/>
      <s:c r="P56" s="49"/>
    </s:row>
    <s:row x14ac:dyDescent="0.25" r="57" spans="1:16" ht="74.45" customHeight="1">
      <s:c r="A57" s="49" t="s">
        <s:v>68</s:v>
      </s:c>
      <s:c r="B57" s="49"/>
      <s:c r="C57" s="49"/>
      <s:c r="D57" s="49"/>
      <s:c r="E57" s="49"/>
      <s:c r="F57" s="49"/>
      <s:c r="G57" s="49"/>
      <s:c r="H57" s="49"/>
      <s:c r="I57" s="49"/>
      <s:c r="J57" s="49"/>
      <s:c r="K57" s="49"/>
      <s:c r="L57" s="49"/>
      <s:c r="M57" s="49"/>
      <s:c r="N57" s="49"/>
      <s:c r="O57" s="49"/>
      <s:c r="P57" s="49"/>
    </s:row>
    <s:row x14ac:dyDescent="0.25" r="58" spans="1:16" ht="100.5" customHeight="1">
      <s:c r="A58" s="49" t="s">
        <s:v>87</s:v>
      </s:c>
      <s:c r="B58" s="49"/>
      <s:c r="C58" s="49"/>
      <s:c r="D58" s="49"/>
      <s:c r="E58" s="49"/>
      <s:c r="F58" s="49"/>
      <s:c r="G58" s="49"/>
      <s:c r="H58" s="49"/>
      <s:c r="I58" s="49"/>
      <s:c r="J58" s="49"/>
      <s:c r="K58" s="49"/>
      <s:c r="L58" s="49"/>
      <s:c r="M58" s="49"/>
      <s:c r="N58" s="49"/>
      <s:c r="O58" s="49"/>
      <s:c r="P58" s="49"/>
    </s:row>
    <s:row x14ac:dyDescent="0.25" r="59" spans="1:16" ht="39" customHeight="1">
      <s:c r="A59" s="50" t="s">
        <s:v>82</s:v>
      </s:c>
      <s:c r="B59" s="50"/>
      <s:c r="C59" s="50"/>
      <s:c r="D59" s="50"/>
      <s:c r="E59" s="50"/>
      <s:c r="F59" s="50"/>
      <s:c r="G59" s="50"/>
      <s:c r="H59" s="50"/>
      <s:c r="I59" s="50"/>
      <s:c r="J59" s="50"/>
      <s:c r="K59" s="50"/>
      <s:c r="L59" s="50"/>
      <s:c r="M59" s="50"/>
      <s:c r="N59" s="50"/>
      <s:c r="O59" s="50"/>
      <s:c r="P59" s="50"/>
    </s:row>
    <s:row x14ac:dyDescent="0.25" r="60" spans="1:16" ht="28.9" customHeight="1">
      <s:c r="A60" s="51"/>
      <s:c r="B60" s="51"/>
      <s:c r="C60" s="51"/>
      <s:c r="D60" s="51"/>
      <s:c r="E60" s="51"/>
      <s:c r="F60" s="51"/>
      <s:c r="G60" s="51"/>
      <s:c r="H60" s="51"/>
      <s:c r="I60" s="51"/>
      <s:c r="J60" s="51"/>
      <s:c r="K60" s="51"/>
      <s:c r="L60" s="51"/>
      <s:c r="M60" s="51"/>
      <s:c r="N60" s="51"/>
      <s:c r="O60" s="51"/>
      <s:c r="P60" s="51"/>
    </s:row>
    <s:row x14ac:dyDescent="0.25" r="64" spans="1:16" ht="15.75">
      <s:c r="A64" s="6"/>
      <s:c r="B64" s="16"/>
      <s:c r="C64" s="5"/>
      <s:c r="D64" s="21"/>
      <s:c r="E64" s="5"/>
      <s:c r="F64" s="5"/>
      <s:c r="G64" s="5"/>
      <s:c r="H64" s="5"/>
      <s:c r="I64" s="5"/>
      <s:c r="J64" s="5"/>
    </s:row>
    <s:row x14ac:dyDescent="0.25" r="65" spans="1:10" ht="15.75">
      <s:c r="A65" s="6"/>
      <s:c r="B65" s="16"/>
      <s:c r="C65" s="5"/>
      <s:c r="D65" s="21"/>
      <s:c r="E65" s="5"/>
      <s:c r="F65" s="5"/>
      <s:c r="G65" s="5"/>
      <s:c r="H65" s="5"/>
      <s:c r="I65" s="5"/>
      <s:c r="J65" s="5"/>
    </s:row>
    <s:row x14ac:dyDescent="0.25" r="66" spans="1:10" ht="15.75">
      <s:c r="A66" s="6"/>
      <s:c r="B66" s="16"/>
      <s:c r="C66" s="5"/>
      <s:c r="D66" s="21"/>
      <s:c r="E66" s="5"/>
      <s:c r="F66" s="5"/>
      <s:c r="G66" s="5"/>
      <s:c r="H66" s="5"/>
      <s:c r="I66" s="5"/>
      <s:c r="J66" s="5"/>
    </s:row>
    <s:row x14ac:dyDescent="0.25" r="67" spans="1:10" ht="15">
      <s:c r="A67" s="5"/>
      <s:c r="B67" s="16"/>
      <s:c r="C67" s="5"/>
      <s:c r="D67" s="21"/>
      <s:c r="E67" s="5"/>
      <s:c r="F67" s="5"/>
      <s:c r="G67" s="5"/>
      <s:c r="H67" s="5"/>
      <s:c r="I67" s="5"/>
      <s:c r="J67" s="5"/>
    </s:row>
    <s:row x14ac:dyDescent="0.25" r="68" spans="1:10" ht="15">
      <s:c r="A68" s="5"/>
      <s:c r="B68" s="16"/>
      <s:c r="C68" s="5"/>
      <s:c r="D68" s="21"/>
      <s:c r="E68" s="5"/>
      <s:c r="F68" s="5"/>
      <s:c r="G68" s="5"/>
      <s:c r="H68" s="5"/>
      <s:c r="I68" s="5"/>
      <s:c r="J68" s="5"/>
    </s:row>
    <s:row x14ac:dyDescent="0.25" r="69" spans="1:10" ht="15">
      <s:c r="A69" s="5"/>
      <s:c r="B69" s="16"/>
      <s:c r="C69" s="5"/>
      <s:c r="D69" s="21"/>
      <s:c r="E69" s="5"/>
      <s:c r="F69" s="5"/>
      <s:c r="G69" s="5"/>
      <s:c r="H69" s="5"/>
      <s:c r="I69" s="5"/>
      <s:c r="J69" s="5"/>
    </s:row>
    <s:row x14ac:dyDescent="0.25" r="70" spans="1:10" ht="15">
      <s:c r="A70" s="5"/>
      <s:c r="B70" s="16"/>
      <s:c r="C70" s="5"/>
      <s:c r="D70" s="21"/>
      <s:c r="E70" s="5"/>
      <s:c r="F70" s="5"/>
      <s:c r="G70" s="5"/>
      <s:c r="H70" s="5"/>
      <s:c r="I70" s="5"/>
      <s:c r="J70" s="5"/>
    </s:row>
    <s:row x14ac:dyDescent="0.25" r="71" spans="1:10" ht="15">
      <s:c r="A71" s="5"/>
      <s:c r="B71" s="16"/>
      <s:c r="C71" s="5"/>
      <s:c r="D71" s="21"/>
      <s:c r="E71" s="5"/>
      <s:c r="F71" s="5"/>
      <s:c r="G71" s="5"/>
      <s:c r="H71" s="5"/>
      <s:c r="I71" s="5"/>
      <s:c r="J71" s="5"/>
    </s:row>
    <s:row x14ac:dyDescent="0.25" r="72" spans="1:10" ht="15">
      <s:c r="A72" s="5"/>
      <s:c r="B72" s="16"/>
      <s:c r="C72" s="5"/>
      <s:c r="D72" s="21"/>
      <s:c r="E72" s="5"/>
      <s:c r="F72" s="5"/>
      <s:c r="G72" s="5"/>
      <s:c r="H72" s="5"/>
      <s:c r="I72" s="5"/>
      <s:c r="J72" s="5"/>
    </s:row>
    <s:row x14ac:dyDescent="0.25" r="73" spans="1:10" ht="15">
      <s:c r="A73" s="5"/>
      <s:c r="B73" s="16"/>
      <s:c r="C73" s="5"/>
      <s:c r="D73" s="21"/>
      <s:c r="E73" s="5"/>
      <s:c r="F73" s="5"/>
      <s:c r="G73" s="5"/>
      <s:c r="H73" s="5"/>
      <s:c r="I73" s="5"/>
      <s:c r="J73" s="5"/>
    </s:row>
    <s:row x14ac:dyDescent="0.25" r="74" spans="1:10" ht="15">
      <s:c r="A74" s="5"/>
      <s:c r="B74" s="16"/>
      <s:c r="C74" s="5"/>
      <s:c r="D74" s="21"/>
      <s:c r="E74" s="5"/>
      <s:c r="F74" s="5"/>
      <s:c r="G74" s="5"/>
      <s:c r="H74" s="5"/>
      <s:c r="I74" s="5"/>
      <s:c r="J74" s="5"/>
    </s:row>
    <s:row x14ac:dyDescent="0.25" r="75" spans="1:10" ht="15">
      <s:c r="A75" s="5"/>
      <s:c r="B75" s="16"/>
      <s:c r="C75" s="5"/>
      <s:c r="D75" s="21"/>
      <s:c r="E75" s="5"/>
      <s:c r="F75" s="5"/>
      <s:c r="G75" s="5"/>
      <s:c r="H75" s="5"/>
      <s:c r="I75" s="5"/>
      <s:c r="J75" s="5"/>
    </s:row>
    <s:row x14ac:dyDescent="0.25" r="76" spans="1:10" ht="15">
      <s:c r="A76" s="5"/>
      <s:c r="B76" s="16"/>
      <s:c r="C76" s="5"/>
      <s:c r="D76" s="21"/>
      <s:c r="E76" s="5"/>
      <s:c r="F76" s="5"/>
      <s:c r="G76" s="5"/>
      <s:c r="H76" s="5"/>
      <s:c r="I76" s="5"/>
      <s:c r="J76" s="5"/>
    </s:row>
    <s:row x14ac:dyDescent="0.25" r="77" spans="1:10" ht="15">
      <s:c r="A77" s="5"/>
      <s:c r="B77" s="16"/>
      <s:c r="C77" s="5"/>
      <s:c r="D77" s="21"/>
      <s:c r="E77" s="5"/>
      <s:c r="F77" s="5"/>
      <s:c r="G77" s="5"/>
      <s:c r="H77" s="5"/>
      <s:c r="I77" s="5"/>
      <s:c r="J77" s="5"/>
    </s:row>
    <s:row x14ac:dyDescent="0.25" r="78" spans="1:10" ht="15">
      <s:c r="A78" s="5"/>
      <s:c r="B78" s="16"/>
      <s:c r="C78" s="5"/>
      <s:c r="D78" s="21"/>
      <s:c r="E78" s="5"/>
      <s:c r="F78" s="5"/>
      <s:c r="G78" s="5"/>
      <s:c r="H78" s="5"/>
      <s:c r="I78" s="5"/>
      <s:c r="J78" s="5"/>
    </s:row>
  </s:sheetData>
  <s:autoFilter xr:uid="{00000000-0009-0000-0000-000000000000}" ref="A8:S58"/>
  <s:mergeCells count="25">
    <s:mergeCell ref="M2:P2"/>
    <s:mergeCell ref="A49:P49"/>
    <s:mergeCell ref="N3:P3"/>
    <s:mergeCell ref="A4:Q4"/>
    <s:mergeCell ref="E5:G5"/>
    <s:mergeCell ref="H5:J5"/>
    <s:mergeCell ref="K5:L5"/>
    <s:mergeCell ref="M5:P5"/>
    <s:mergeCell ref="A5:A7"/>
    <s:mergeCell ref="C5:C7"/>
    <s:mergeCell ref="B5:B7"/>
    <s:mergeCell ref="G6:G7"/>
    <s:mergeCell ref="F6:F7"/>
    <s:mergeCell ref="E6:E7"/>
    <s:mergeCell ref="A50:P50"/>
    <s:mergeCell ref="A59:P59"/>
    <s:mergeCell ref="A60:P60"/>
    <s:mergeCell ref="A54:P54"/>
    <s:mergeCell ref="A55:P55"/>
    <s:mergeCell ref="A56:P56"/>
    <s:mergeCell ref="A57:P57"/>
    <s:mergeCell ref="A58:P58"/>
    <s:mergeCell ref="A51:P51"/>
    <s:mergeCell ref="A52:P52"/>
    <s:mergeCell ref="A53:P53"/>
  </s:mergeCells>
  <s:pageMargins left="0.118" right="0.118" top="0.748" bottom="0.748" header="0.315" footer="0.315"/>
  <s:pageSetup paperSize="9" scale="43" firstPageNumber="8" fitToHeight="4" orientation="landscape" r:id="rId1"/>
  <s:headerFooter differentFirst="1">
    <s:oddHeader>&amp;C&amp;P</s:oddHeader>
  </s:headerFooter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ep:HeadingPairs>
  <ep:TitlesOfParts>
    <vt:vector size="2" baseType="lpstr">
      <vt:lpstr>Приложение 2</vt:lpstr>
      <vt:lpstr>'Приложение 2'!Область_печати</vt:lpstr>
    </vt:vector>
  </ep:TitlesOfParts>
  <ep:Company>SPecialiST RePack</ep:Company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Авдеева Ольга Николаевна</dc:creator>
  <cp:lastModifiedBy>Нестерова Елена Васильевна</cp:lastModifiedBy>
  <cp:lastPrinted>2026-01-14T06:40:19Z</cp:lastPrinted>
  <dcterms:created xsi:type="dcterms:W3CDTF">2025-01-10T06:21:52Z</dcterms:created>
  <dcterms:modified xsi:type="dcterms:W3CDTF">2026-01-16T08:18:20Z</dcterms:modified>
</cp:coreProperties>
</file>